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U41" i="1" l="1"/>
  <c r="AU43" i="1"/>
  <c r="AU47" i="1"/>
  <c r="AU46" i="1"/>
  <c r="AU49" i="1"/>
  <c r="AU50" i="1"/>
  <c r="AU51" i="1"/>
  <c r="AU52" i="1"/>
  <c r="AU142" i="1"/>
  <c r="AU141" i="1"/>
  <c r="AU137" i="1"/>
  <c r="AU135" i="1"/>
  <c r="AU136" i="1"/>
  <c r="AU139" i="1"/>
  <c r="AU140" i="1"/>
  <c r="AU138" i="1"/>
  <c r="AU130" i="1"/>
  <c r="AU133" i="1"/>
  <c r="AU134" i="1"/>
  <c r="AU132" i="1"/>
  <c r="AU126" i="1"/>
  <c r="AU121" i="1"/>
  <c r="AU131" i="1"/>
  <c r="AU129" i="1"/>
  <c r="AU123" i="1"/>
  <c r="AU125" i="1"/>
  <c r="AU122" i="1"/>
  <c r="AU120" i="1"/>
  <c r="AU127" i="1"/>
  <c r="AU124" i="1"/>
  <c r="AU128" i="1"/>
  <c r="AU118" i="1"/>
  <c r="AU117" i="1"/>
  <c r="AU116" i="1"/>
  <c r="AU115" i="1"/>
  <c r="AU113" i="1"/>
  <c r="AU94" i="1"/>
  <c r="AU99" i="1"/>
  <c r="AU119" i="1"/>
  <c r="AU112" i="1"/>
  <c r="AU111" i="1"/>
  <c r="AU110" i="1"/>
  <c r="AU109" i="1"/>
  <c r="AU114" i="1"/>
  <c r="AU103" i="1"/>
  <c r="AU104" i="1"/>
  <c r="AU107" i="1"/>
  <c r="AU79" i="1"/>
  <c r="AU108" i="1"/>
  <c r="AU102" i="1"/>
  <c r="AU105" i="1"/>
  <c r="AU101" i="1"/>
  <c r="AU106" i="1"/>
  <c r="AU98" i="1"/>
  <c r="AU97" i="1"/>
  <c r="AU96" i="1"/>
  <c r="AU100" i="1"/>
  <c r="AU95" i="1"/>
  <c r="AU92" i="1"/>
  <c r="AU90" i="1"/>
  <c r="AU88" i="1"/>
  <c r="AU89" i="1"/>
  <c r="AU91" i="1"/>
  <c r="AU59" i="1"/>
  <c r="AU67" i="1"/>
  <c r="AU60" i="1"/>
  <c r="AU57" i="1"/>
  <c r="AU55" i="1"/>
  <c r="AU56" i="1"/>
  <c r="AU54" i="1"/>
  <c r="AU53" i="1"/>
  <c r="AU58" i="1"/>
  <c r="AU48" i="1"/>
  <c r="AU45" i="1"/>
  <c r="AU42" i="1"/>
  <c r="AU44" i="1"/>
  <c r="AU39" i="1"/>
  <c r="AU40" i="1"/>
  <c r="AU20" i="1"/>
  <c r="AU37" i="1"/>
  <c r="AU33" i="1"/>
  <c r="AU34" i="1"/>
  <c r="AU38" i="1"/>
  <c r="AU36" i="1"/>
  <c r="AU35" i="1"/>
  <c r="AU31" i="1"/>
  <c r="AU28" i="1"/>
  <c r="AU29" i="1"/>
  <c r="AU30" i="1"/>
  <c r="AU27" i="1"/>
  <c r="AU32" i="1"/>
  <c r="AU25" i="1"/>
  <c r="AU26" i="1"/>
  <c r="AU23" i="1"/>
  <c r="AU19" i="1"/>
  <c r="AU24" i="1"/>
  <c r="AU22" i="1"/>
  <c r="AU18" i="1"/>
  <c r="AU21" i="1"/>
  <c r="AU11" i="1"/>
  <c r="AU16" i="1"/>
  <c r="AU14" i="1"/>
  <c r="AU17" i="1"/>
  <c r="AU15" i="1"/>
  <c r="AU13" i="1"/>
  <c r="AU10" i="1"/>
  <c r="AU12" i="1"/>
  <c r="AU8" i="1"/>
  <c r="AU9" i="1"/>
  <c r="AU7" i="1"/>
  <c r="AU6" i="1"/>
  <c r="AU5" i="1"/>
  <c r="AU4" i="1"/>
  <c r="U142" i="1"/>
  <c r="U141" i="1"/>
  <c r="U137" i="1"/>
  <c r="U135" i="1"/>
  <c r="U136" i="1"/>
  <c r="U139" i="1"/>
  <c r="U140" i="1"/>
  <c r="U138" i="1"/>
  <c r="U130" i="1"/>
  <c r="U133" i="1"/>
  <c r="U134" i="1"/>
  <c r="U132" i="1"/>
  <c r="U126" i="1"/>
  <c r="U121" i="1"/>
  <c r="U131" i="1"/>
  <c r="U129" i="1"/>
  <c r="U123" i="1"/>
  <c r="U125" i="1"/>
  <c r="U122" i="1"/>
  <c r="U120" i="1"/>
  <c r="U127" i="1"/>
  <c r="U124" i="1"/>
  <c r="U128" i="1"/>
  <c r="U118" i="1"/>
  <c r="U117" i="1"/>
  <c r="U116" i="1"/>
  <c r="U115" i="1"/>
  <c r="U113" i="1"/>
  <c r="U94" i="1"/>
  <c r="U99" i="1"/>
  <c r="U119" i="1"/>
  <c r="U112" i="1"/>
  <c r="U111" i="1"/>
  <c r="U110" i="1"/>
  <c r="U109" i="1"/>
  <c r="U114" i="1"/>
  <c r="U103" i="1"/>
  <c r="U104" i="1"/>
  <c r="U107" i="1"/>
  <c r="U79" i="1"/>
  <c r="U108" i="1"/>
  <c r="U102" i="1"/>
  <c r="U105" i="1"/>
  <c r="U101" i="1"/>
  <c r="U106" i="1"/>
  <c r="U98" i="1"/>
  <c r="U97" i="1"/>
  <c r="U96" i="1"/>
  <c r="U100" i="1"/>
  <c r="U95" i="1"/>
  <c r="U92" i="1"/>
  <c r="U90" i="1"/>
  <c r="U88" i="1"/>
  <c r="U91" i="1"/>
  <c r="U89" i="1"/>
  <c r="U66" i="1"/>
  <c r="U85" i="1"/>
  <c r="U87" i="1"/>
  <c r="U93" i="1"/>
  <c r="U86" i="1"/>
  <c r="U83" i="1"/>
  <c r="U80" i="1"/>
  <c r="U81" i="1"/>
  <c r="U84" i="1"/>
  <c r="U77" i="1"/>
  <c r="U68" i="1"/>
  <c r="U76" i="1"/>
  <c r="U74" i="1"/>
  <c r="U75" i="1"/>
  <c r="U82" i="1"/>
  <c r="U78" i="1"/>
  <c r="U73" i="1"/>
  <c r="U70" i="1"/>
  <c r="U71" i="1"/>
  <c r="U69" i="1"/>
  <c r="U72" i="1"/>
  <c r="U65" i="1"/>
  <c r="U64" i="1"/>
  <c r="U61" i="1"/>
  <c r="U62" i="1"/>
  <c r="U59" i="1"/>
  <c r="U67" i="1"/>
  <c r="U60" i="1"/>
  <c r="U57" i="1"/>
  <c r="U55" i="1"/>
  <c r="U56" i="1"/>
  <c r="U54" i="1"/>
  <c r="U53" i="1"/>
  <c r="U58" i="1"/>
  <c r="U52" i="1"/>
  <c r="U51" i="1"/>
  <c r="U50" i="1"/>
  <c r="U49" i="1"/>
  <c r="U48" i="1"/>
  <c r="U47" i="1"/>
  <c r="U43" i="1"/>
  <c r="U46" i="1"/>
  <c r="U45" i="1"/>
  <c r="U42" i="1"/>
  <c r="U41" i="1"/>
  <c r="U44" i="1"/>
  <c r="U39" i="1"/>
  <c r="U40" i="1"/>
  <c r="U20" i="1"/>
  <c r="U37" i="1"/>
  <c r="U33" i="1"/>
  <c r="U34" i="1"/>
  <c r="U38" i="1"/>
  <c r="U36" i="1"/>
  <c r="U35" i="1"/>
  <c r="U31" i="1"/>
  <c r="U28" i="1"/>
  <c r="U29" i="1"/>
  <c r="U30" i="1"/>
  <c r="U27" i="1"/>
  <c r="U32" i="1"/>
  <c r="U25" i="1"/>
  <c r="U26" i="1"/>
  <c r="U23" i="1"/>
  <c r="U19" i="1"/>
  <c r="U24" i="1"/>
  <c r="U22" i="1"/>
  <c r="U18" i="1"/>
  <c r="U21" i="1"/>
  <c r="U11" i="1"/>
  <c r="U16" i="1"/>
  <c r="U14" i="1"/>
  <c r="U17" i="1"/>
  <c r="U15" i="1"/>
  <c r="U13" i="1"/>
  <c r="U10" i="1"/>
  <c r="U12" i="1"/>
  <c r="U8" i="1"/>
  <c r="U9" i="1"/>
  <c r="U7" i="1"/>
  <c r="U6" i="1"/>
  <c r="U5" i="1"/>
  <c r="U4" i="1"/>
  <c r="U63" i="1"/>
  <c r="AU82" i="1"/>
  <c r="AU78" i="1"/>
  <c r="AU73" i="1"/>
  <c r="AU70" i="1"/>
  <c r="AU71" i="1"/>
  <c r="AU69" i="1"/>
  <c r="AU72" i="1"/>
  <c r="AU65" i="1"/>
  <c r="AU61" i="1"/>
  <c r="AU62" i="1"/>
  <c r="AY142" i="1" l="1"/>
  <c r="AW142" i="1"/>
  <c r="W142" i="1"/>
  <c r="AY141" i="1"/>
  <c r="AW141" i="1"/>
  <c r="W141" i="1"/>
  <c r="AY137" i="1"/>
  <c r="AW137" i="1"/>
  <c r="W137" i="1"/>
  <c r="AY135" i="1"/>
  <c r="AW135" i="1"/>
  <c r="W135" i="1"/>
  <c r="AY136" i="1"/>
  <c r="AW136" i="1"/>
  <c r="W136" i="1"/>
  <c r="AY139" i="1"/>
  <c r="AW139" i="1"/>
  <c r="W139" i="1"/>
  <c r="AY140" i="1"/>
  <c r="AW140" i="1"/>
  <c r="W140" i="1"/>
  <c r="AY138" i="1"/>
  <c r="AW138" i="1"/>
  <c r="W138" i="1"/>
  <c r="AY130" i="1"/>
  <c r="AW130" i="1"/>
  <c r="W130" i="1"/>
  <c r="AY133" i="1"/>
  <c r="AW133" i="1"/>
  <c r="W133" i="1"/>
  <c r="AY132" i="1"/>
  <c r="AW132" i="1"/>
  <c r="W132" i="1"/>
  <c r="AY134" i="1"/>
  <c r="AW134" i="1"/>
  <c r="W134" i="1"/>
  <c r="AY126" i="1"/>
  <c r="AW126" i="1"/>
  <c r="W126" i="1"/>
  <c r="AY121" i="1"/>
  <c r="AW121" i="1"/>
  <c r="W121" i="1"/>
  <c r="AY131" i="1"/>
  <c r="AW131" i="1"/>
  <c r="W131" i="1"/>
  <c r="AY129" i="1"/>
  <c r="AW129" i="1"/>
  <c r="W129" i="1"/>
  <c r="AY123" i="1"/>
  <c r="AW123" i="1"/>
  <c r="W123" i="1"/>
  <c r="AY125" i="1"/>
  <c r="AW125" i="1"/>
  <c r="W125" i="1"/>
  <c r="AY122" i="1"/>
  <c r="AW122" i="1"/>
  <c r="W122" i="1"/>
  <c r="AY120" i="1"/>
  <c r="AW120" i="1"/>
  <c r="W120" i="1"/>
  <c r="AY127" i="1"/>
  <c r="AW127" i="1"/>
  <c r="W127" i="1"/>
  <c r="AY124" i="1"/>
  <c r="AW124" i="1"/>
  <c r="W124" i="1"/>
  <c r="AY128" i="1"/>
  <c r="AW128" i="1"/>
  <c r="W128" i="1"/>
  <c r="AY118" i="1"/>
  <c r="AW118" i="1"/>
  <c r="W118" i="1"/>
  <c r="AY116" i="1"/>
  <c r="AW116" i="1"/>
  <c r="W116" i="1"/>
  <c r="AY117" i="1"/>
  <c r="AW117" i="1"/>
  <c r="W117" i="1"/>
  <c r="AY115" i="1"/>
  <c r="AW115" i="1"/>
  <c r="W115" i="1"/>
  <c r="AY113" i="1"/>
  <c r="AW113" i="1"/>
  <c r="W113" i="1"/>
  <c r="AY94" i="1"/>
  <c r="AW94" i="1"/>
  <c r="W94" i="1"/>
  <c r="AY99" i="1"/>
  <c r="AW99" i="1"/>
  <c r="W99" i="1"/>
  <c r="AY119" i="1"/>
  <c r="AW119" i="1"/>
  <c r="W119" i="1"/>
  <c r="AY112" i="1"/>
  <c r="AW112" i="1"/>
  <c r="W112" i="1"/>
  <c r="AY111" i="1"/>
  <c r="AW111" i="1"/>
  <c r="W111" i="1"/>
  <c r="AY110" i="1"/>
  <c r="AW110" i="1"/>
  <c r="W110" i="1"/>
  <c r="AY109" i="1"/>
  <c r="AW109" i="1"/>
  <c r="W109" i="1"/>
  <c r="AY114" i="1"/>
  <c r="AW114" i="1"/>
  <c r="W114" i="1"/>
  <c r="AY103" i="1"/>
  <c r="AW103" i="1"/>
  <c r="W103" i="1"/>
  <c r="AY104" i="1"/>
  <c r="AW104" i="1"/>
  <c r="W104" i="1"/>
  <c r="AY107" i="1"/>
  <c r="AW107" i="1"/>
  <c r="W107" i="1"/>
  <c r="AY79" i="1"/>
  <c r="AW79" i="1"/>
  <c r="W79" i="1"/>
  <c r="AY108" i="1"/>
  <c r="AW108" i="1"/>
  <c r="W108" i="1"/>
  <c r="AY102" i="1"/>
  <c r="AW102" i="1"/>
  <c r="W102" i="1"/>
  <c r="AY105" i="1"/>
  <c r="AW105" i="1"/>
  <c r="W105" i="1"/>
  <c r="AY101" i="1"/>
  <c r="AW101" i="1"/>
  <c r="W101" i="1"/>
  <c r="AY106" i="1"/>
  <c r="AW106" i="1"/>
  <c r="AY98" i="1"/>
  <c r="AW98" i="1"/>
  <c r="W98" i="1"/>
  <c r="AY97" i="1"/>
  <c r="AW97" i="1"/>
  <c r="W97" i="1"/>
  <c r="AY96" i="1"/>
  <c r="AW96" i="1"/>
  <c r="W96" i="1"/>
  <c r="AY100" i="1"/>
  <c r="AW100" i="1"/>
  <c r="AY95" i="1"/>
  <c r="AW95" i="1"/>
  <c r="W95" i="1"/>
  <c r="AY92" i="1"/>
  <c r="AW92" i="1"/>
  <c r="AY90" i="1"/>
  <c r="AW90" i="1"/>
  <c r="W90" i="1"/>
  <c r="AY88" i="1"/>
  <c r="AW88" i="1"/>
  <c r="AY89" i="1"/>
  <c r="AW89" i="1"/>
  <c r="W89" i="1"/>
  <c r="AY91" i="1"/>
  <c r="AW91" i="1"/>
  <c r="AY66" i="1"/>
  <c r="AU66" i="1"/>
  <c r="AW66" i="1" s="1"/>
  <c r="W66" i="1"/>
  <c r="AY85" i="1"/>
  <c r="AU85" i="1"/>
  <c r="AW85" i="1" s="1"/>
  <c r="AY87" i="1"/>
  <c r="AU87" i="1"/>
  <c r="AW87" i="1" s="1"/>
  <c r="W87" i="1"/>
  <c r="AY93" i="1"/>
  <c r="AU93" i="1"/>
  <c r="AW93" i="1" s="1"/>
  <c r="AY86" i="1"/>
  <c r="AU86" i="1"/>
  <c r="AW86" i="1" s="1"/>
  <c r="W86" i="1"/>
  <c r="AY83" i="1"/>
  <c r="AU83" i="1"/>
  <c r="AW83" i="1" s="1"/>
  <c r="AY80" i="1"/>
  <c r="AU80" i="1"/>
  <c r="AW80" i="1" s="1"/>
  <c r="AY81" i="1"/>
  <c r="AU81" i="1"/>
  <c r="AW81" i="1" s="1"/>
  <c r="AY84" i="1"/>
  <c r="AU84" i="1"/>
  <c r="AW84" i="1" s="1"/>
  <c r="AY77" i="1"/>
  <c r="AU77" i="1"/>
  <c r="AW77" i="1" s="1"/>
  <c r="AY68" i="1"/>
  <c r="AU68" i="1"/>
  <c r="AW68" i="1" s="1"/>
  <c r="AY76" i="1"/>
  <c r="AU76" i="1"/>
  <c r="AW76" i="1" s="1"/>
  <c r="AY74" i="1"/>
  <c r="AU74" i="1"/>
  <c r="AW74" i="1" s="1"/>
  <c r="AY75" i="1"/>
  <c r="AU75" i="1"/>
  <c r="AW75" i="1" s="1"/>
  <c r="AY82" i="1"/>
  <c r="AW82" i="1"/>
  <c r="AY78" i="1"/>
  <c r="AW78" i="1"/>
  <c r="AY73" i="1"/>
  <c r="AW73" i="1"/>
  <c r="AY70" i="1"/>
  <c r="AW70" i="1"/>
  <c r="AY71" i="1"/>
  <c r="AW71" i="1"/>
  <c r="AY69" i="1"/>
  <c r="AW69" i="1"/>
  <c r="AY72" i="1"/>
  <c r="AW72" i="1"/>
  <c r="W72" i="1"/>
  <c r="AY65" i="1"/>
  <c r="AW65" i="1"/>
  <c r="W65" i="1"/>
  <c r="AY64" i="1"/>
  <c r="AU64" i="1"/>
  <c r="AW64" i="1" s="1"/>
  <c r="W64" i="1"/>
  <c r="AY63" i="1"/>
  <c r="AU63" i="1"/>
  <c r="AW63" i="1" s="1"/>
  <c r="W63" i="1"/>
  <c r="AY62" i="1"/>
  <c r="AW62" i="1"/>
  <c r="W62" i="1"/>
  <c r="AY61" i="1"/>
  <c r="AW61" i="1"/>
  <c r="W61" i="1"/>
  <c r="AY59" i="1"/>
  <c r="AW59" i="1"/>
  <c r="W59" i="1"/>
  <c r="AY67" i="1"/>
  <c r="AW67" i="1"/>
  <c r="W67" i="1"/>
  <c r="AY60" i="1"/>
  <c r="AW60" i="1"/>
  <c r="W60" i="1"/>
  <c r="AY57" i="1"/>
  <c r="AW57" i="1"/>
  <c r="W57" i="1"/>
  <c r="AY55" i="1"/>
  <c r="AW55" i="1"/>
  <c r="W55" i="1"/>
  <c r="AY56" i="1"/>
  <c r="AW56" i="1"/>
  <c r="W56" i="1"/>
  <c r="AY54" i="1"/>
  <c r="AW54" i="1"/>
  <c r="W54" i="1"/>
  <c r="AY53" i="1"/>
  <c r="AW53" i="1"/>
  <c r="W53" i="1"/>
  <c r="AY58" i="1"/>
  <c r="AW58" i="1"/>
  <c r="W58" i="1"/>
  <c r="AY52" i="1"/>
  <c r="AW52" i="1"/>
  <c r="W52" i="1"/>
  <c r="AY51" i="1"/>
  <c r="AW51" i="1"/>
  <c r="W51" i="1"/>
  <c r="AY50" i="1"/>
  <c r="AW50" i="1"/>
  <c r="W50" i="1"/>
  <c r="AY49" i="1"/>
  <c r="AW49" i="1"/>
  <c r="W49" i="1"/>
  <c r="AY48" i="1"/>
  <c r="AW48" i="1"/>
  <c r="W48" i="1"/>
  <c r="AY47" i="1"/>
  <c r="AW47" i="1"/>
  <c r="W47" i="1"/>
  <c r="AY43" i="1"/>
  <c r="AW43" i="1"/>
  <c r="W43" i="1"/>
  <c r="AY46" i="1"/>
  <c r="AW46" i="1"/>
  <c r="W46" i="1"/>
  <c r="AY45" i="1"/>
  <c r="AW45" i="1"/>
  <c r="W45" i="1"/>
  <c r="AY42" i="1"/>
  <c r="AW42" i="1"/>
  <c r="W42" i="1"/>
  <c r="AY41" i="1"/>
  <c r="AW41" i="1"/>
  <c r="W41" i="1"/>
  <c r="AY44" i="1"/>
  <c r="AW44" i="1"/>
  <c r="W44" i="1"/>
  <c r="AY39" i="1"/>
  <c r="AW39" i="1"/>
  <c r="W39" i="1"/>
  <c r="AY40" i="1"/>
  <c r="AW40" i="1"/>
  <c r="W40" i="1"/>
  <c r="AY20" i="1"/>
  <c r="AW20" i="1"/>
  <c r="W20" i="1"/>
  <c r="AY37" i="1"/>
  <c r="AW37" i="1"/>
  <c r="W37" i="1"/>
  <c r="AY33" i="1"/>
  <c r="AW33" i="1"/>
  <c r="W33" i="1"/>
  <c r="AY34" i="1"/>
  <c r="AW34" i="1"/>
  <c r="W34" i="1"/>
  <c r="AY38" i="1"/>
  <c r="AW38" i="1"/>
  <c r="W38" i="1"/>
  <c r="AY36" i="1"/>
  <c r="AW36" i="1"/>
  <c r="W36" i="1"/>
  <c r="AY35" i="1"/>
  <c r="AW35" i="1"/>
  <c r="W35" i="1"/>
  <c r="AY31" i="1"/>
  <c r="AW31" i="1"/>
  <c r="W31" i="1"/>
  <c r="AY28" i="1"/>
  <c r="AW28" i="1"/>
  <c r="W28" i="1"/>
  <c r="AY29" i="1"/>
  <c r="AW29" i="1"/>
  <c r="W29" i="1"/>
  <c r="AY23" i="1"/>
  <c r="AW23" i="1"/>
  <c r="W23" i="1"/>
  <c r="AY30" i="1"/>
  <c r="AW30" i="1"/>
  <c r="W30" i="1"/>
  <c r="AY27" i="1"/>
  <c r="AW27" i="1"/>
  <c r="W27" i="1"/>
  <c r="AY32" i="1"/>
  <c r="AW32" i="1"/>
  <c r="W32" i="1"/>
  <c r="AY25" i="1"/>
  <c r="AW25" i="1"/>
  <c r="W25" i="1"/>
  <c r="AY26" i="1"/>
  <c r="AW26" i="1"/>
  <c r="W26" i="1"/>
  <c r="AY21" i="1"/>
  <c r="AW21" i="1"/>
  <c r="W21" i="1"/>
  <c r="AY19" i="1"/>
  <c r="AW19" i="1"/>
  <c r="W19" i="1"/>
  <c r="AY24" i="1"/>
  <c r="AW24" i="1"/>
  <c r="W24" i="1"/>
  <c r="AY22" i="1"/>
  <c r="AW22" i="1"/>
  <c r="W22" i="1"/>
  <c r="AY18" i="1"/>
  <c r="AW18" i="1"/>
  <c r="W18" i="1"/>
  <c r="AY11" i="1"/>
  <c r="AW11" i="1"/>
  <c r="W11" i="1"/>
  <c r="AY16" i="1"/>
  <c r="AW16" i="1"/>
  <c r="W16" i="1"/>
  <c r="AY14" i="1"/>
  <c r="AW14" i="1"/>
  <c r="W14" i="1"/>
  <c r="AY17" i="1"/>
  <c r="AW17" i="1"/>
  <c r="W17" i="1"/>
  <c r="AY15" i="1"/>
  <c r="AW15" i="1"/>
  <c r="W15" i="1"/>
  <c r="AY13" i="1"/>
  <c r="AW13" i="1"/>
  <c r="W13" i="1"/>
  <c r="AY10" i="1"/>
  <c r="AW10" i="1"/>
  <c r="W10" i="1"/>
  <c r="AY12" i="1"/>
  <c r="AW12" i="1"/>
  <c r="W12" i="1"/>
  <c r="AY8" i="1"/>
  <c r="AW8" i="1"/>
  <c r="W8" i="1"/>
  <c r="AY9" i="1"/>
  <c r="AW9" i="1"/>
  <c r="W9" i="1"/>
  <c r="AY7" i="1"/>
  <c r="AW7" i="1"/>
  <c r="W7" i="1"/>
  <c r="AY6" i="1"/>
  <c r="AW6" i="1"/>
  <c r="W6" i="1"/>
  <c r="AY5" i="1"/>
  <c r="AW5" i="1"/>
  <c r="W5" i="1"/>
  <c r="AY4" i="1"/>
  <c r="AW4" i="1"/>
  <c r="W4" i="1"/>
  <c r="AX29" i="1" l="1"/>
  <c r="AZ29" i="1" s="1"/>
  <c r="BB29" i="1" s="1"/>
  <c r="AX45" i="1"/>
  <c r="AZ45" i="1" s="1"/>
  <c r="BB45" i="1" s="1"/>
  <c r="AX46" i="1"/>
  <c r="AZ46" i="1" s="1"/>
  <c r="BB46" i="1" s="1"/>
  <c r="AX67" i="1"/>
  <c r="AZ67" i="1" s="1"/>
  <c r="BB67" i="1" s="1"/>
  <c r="AX59" i="1"/>
  <c r="AZ59" i="1" s="1"/>
  <c r="BB59" i="1" s="1"/>
  <c r="AX93" i="1"/>
  <c r="AZ93" i="1" s="1"/>
  <c r="BB93" i="1" s="1"/>
  <c r="AX91" i="1"/>
  <c r="AZ91" i="1" s="1"/>
  <c r="BB91" i="1" s="1"/>
  <c r="AX92" i="1"/>
  <c r="AZ92" i="1" s="1"/>
  <c r="BB92" i="1" s="1"/>
  <c r="AX33" i="1"/>
  <c r="AZ33" i="1" s="1"/>
  <c r="BB33" i="1" s="1"/>
  <c r="AX37" i="1"/>
  <c r="AZ37" i="1" s="1"/>
  <c r="BB37" i="1" s="1"/>
  <c r="AX52" i="1"/>
  <c r="AZ52" i="1" s="1"/>
  <c r="BB52" i="1" s="1"/>
  <c r="AX58" i="1"/>
  <c r="AZ58" i="1" s="1"/>
  <c r="BB58" i="1" s="1"/>
  <c r="AX85" i="1"/>
  <c r="AZ85" i="1" s="1"/>
  <c r="BB85" i="1" s="1"/>
  <c r="AX88" i="1"/>
  <c r="AZ88" i="1" s="1"/>
  <c r="BB88" i="1" s="1"/>
  <c r="AX100" i="1"/>
  <c r="AZ100" i="1" s="1"/>
  <c r="BB100" i="1" s="1"/>
  <c r="AX102" i="1"/>
  <c r="AZ102" i="1" s="1"/>
  <c r="BB102" i="1" s="1"/>
  <c r="AX23" i="1"/>
  <c r="AZ23" i="1" s="1"/>
  <c r="BB23" i="1" s="1"/>
  <c r="AX35" i="1"/>
  <c r="AZ35" i="1" s="1"/>
  <c r="BB35" i="1" s="1"/>
  <c r="AX36" i="1"/>
  <c r="AZ36" i="1" s="1"/>
  <c r="BB36" i="1" s="1"/>
  <c r="AX39" i="1"/>
  <c r="AZ39" i="1" s="1"/>
  <c r="BB39" i="1" s="1"/>
  <c r="AX44" i="1"/>
  <c r="AZ44" i="1" s="1"/>
  <c r="BB44" i="1" s="1"/>
  <c r="AX48" i="1"/>
  <c r="AZ48" i="1" s="1"/>
  <c r="BB48" i="1" s="1"/>
  <c r="AX49" i="1"/>
  <c r="AZ49" i="1" s="1"/>
  <c r="BB49" i="1" s="1"/>
  <c r="AX56" i="1"/>
  <c r="AZ56" i="1" s="1"/>
  <c r="BB56" i="1" s="1"/>
  <c r="AX55" i="1"/>
  <c r="AZ55" i="1" s="1"/>
  <c r="BB55" i="1" s="1"/>
  <c r="AX63" i="1"/>
  <c r="AZ63" i="1" s="1"/>
  <c r="BB63" i="1" s="1"/>
  <c r="AX64" i="1"/>
  <c r="AZ64" i="1" s="1"/>
  <c r="BB64" i="1" s="1"/>
  <c r="AX106" i="1"/>
  <c r="AZ106" i="1" s="1"/>
  <c r="BB106" i="1" s="1"/>
  <c r="AX101" i="1"/>
  <c r="AZ101" i="1" s="1"/>
  <c r="BB101" i="1" s="1"/>
  <c r="AX105" i="1"/>
  <c r="AZ105" i="1" s="1"/>
  <c r="BB105" i="1" s="1"/>
  <c r="AX110" i="1"/>
  <c r="AZ110" i="1" s="1"/>
  <c r="BB110" i="1" s="1"/>
  <c r="AX125" i="1"/>
  <c r="AZ125" i="1" s="1"/>
  <c r="BB125" i="1" s="1"/>
  <c r="W106" i="1"/>
  <c r="AX99" i="1"/>
  <c r="AZ99" i="1" s="1"/>
  <c r="BB99" i="1" s="1"/>
  <c r="AX121" i="1"/>
  <c r="AZ121" i="1" s="1"/>
  <c r="BB121" i="1" s="1"/>
  <c r="AX117" i="1"/>
  <c r="AZ117" i="1" s="1"/>
  <c r="BB117" i="1" s="1"/>
  <c r="AX133" i="1"/>
  <c r="AZ133" i="1" s="1"/>
  <c r="BB133" i="1" s="1"/>
  <c r="AX104" i="1"/>
  <c r="AZ104" i="1" s="1"/>
  <c r="BB104" i="1" s="1"/>
  <c r="AX124" i="1"/>
  <c r="AZ124" i="1" s="1"/>
  <c r="BB124" i="1" s="1"/>
  <c r="AX139" i="1"/>
  <c r="AZ139" i="1" s="1"/>
  <c r="BB139" i="1" s="1"/>
  <c r="AX5" i="1"/>
  <c r="AZ5" i="1" s="1"/>
  <c r="BB5" i="1" s="1"/>
  <c r="AX7" i="1"/>
  <c r="AZ7" i="1" s="1"/>
  <c r="BB7" i="1" s="1"/>
  <c r="AX8" i="1"/>
  <c r="AZ8" i="1" s="1"/>
  <c r="BB8" i="1" s="1"/>
  <c r="AX10" i="1"/>
  <c r="AZ10" i="1" s="1"/>
  <c r="BB10" i="1" s="1"/>
  <c r="AX15" i="1"/>
  <c r="AZ15" i="1" s="1"/>
  <c r="BB15" i="1" s="1"/>
  <c r="AX14" i="1"/>
  <c r="AZ14" i="1" s="1"/>
  <c r="BB14" i="1" s="1"/>
  <c r="AX16" i="1"/>
  <c r="AZ16" i="1" s="1"/>
  <c r="BB16" i="1" s="1"/>
  <c r="AX11" i="1"/>
  <c r="AZ11" i="1" s="1"/>
  <c r="BB11" i="1" s="1"/>
  <c r="AX18" i="1"/>
  <c r="AZ18" i="1" s="1"/>
  <c r="BB18" i="1" s="1"/>
  <c r="AX22" i="1"/>
  <c r="AZ22" i="1" s="1"/>
  <c r="BB22" i="1" s="1"/>
  <c r="AX24" i="1"/>
  <c r="AZ24" i="1" s="1"/>
  <c r="BB24" i="1" s="1"/>
  <c r="AX19" i="1"/>
  <c r="AZ19" i="1" s="1"/>
  <c r="BB19" i="1" s="1"/>
  <c r="AX21" i="1"/>
  <c r="AZ21" i="1" s="1"/>
  <c r="BB21" i="1" s="1"/>
  <c r="AX26" i="1"/>
  <c r="AZ26" i="1" s="1"/>
  <c r="BB26" i="1" s="1"/>
  <c r="AX25" i="1"/>
  <c r="AZ25" i="1" s="1"/>
  <c r="BB25" i="1" s="1"/>
  <c r="AX32" i="1"/>
  <c r="AZ32" i="1" s="1"/>
  <c r="BB32" i="1" s="1"/>
  <c r="AX27" i="1"/>
  <c r="AZ27" i="1" s="1"/>
  <c r="BB27" i="1" s="1"/>
  <c r="AX28" i="1"/>
  <c r="AZ28" i="1" s="1"/>
  <c r="BB28" i="1" s="1"/>
  <c r="AX38" i="1"/>
  <c r="AZ38" i="1" s="1"/>
  <c r="BB38" i="1" s="1"/>
  <c r="AX20" i="1"/>
  <c r="AZ20" i="1" s="1"/>
  <c r="BB20" i="1" s="1"/>
  <c r="AX41" i="1"/>
  <c r="AZ41" i="1" s="1"/>
  <c r="BB41" i="1" s="1"/>
  <c r="AX43" i="1"/>
  <c r="AZ43" i="1" s="1"/>
  <c r="BB43" i="1" s="1"/>
  <c r="AX50" i="1"/>
  <c r="AZ50" i="1" s="1"/>
  <c r="BB50" i="1" s="1"/>
  <c r="AX53" i="1"/>
  <c r="AZ53" i="1" s="1"/>
  <c r="BB53" i="1" s="1"/>
  <c r="AX57" i="1"/>
  <c r="AZ57" i="1" s="1"/>
  <c r="BB57" i="1" s="1"/>
  <c r="AX61" i="1"/>
  <c r="AZ61" i="1" s="1"/>
  <c r="BB61" i="1" s="1"/>
  <c r="AX65" i="1"/>
  <c r="AZ65" i="1" s="1"/>
  <c r="BB65" i="1" s="1"/>
  <c r="AX69" i="1"/>
  <c r="AZ69" i="1" s="1"/>
  <c r="BB69" i="1" s="1"/>
  <c r="W69" i="1"/>
  <c r="AX78" i="1"/>
  <c r="AZ78" i="1" s="1"/>
  <c r="BB78" i="1" s="1"/>
  <c r="W78" i="1"/>
  <c r="AX76" i="1"/>
  <c r="AZ76" i="1" s="1"/>
  <c r="BB76" i="1" s="1"/>
  <c r="W76" i="1"/>
  <c r="AX81" i="1"/>
  <c r="AZ81" i="1" s="1"/>
  <c r="BB81" i="1" s="1"/>
  <c r="W81" i="1"/>
  <c r="AX4" i="1"/>
  <c r="AZ4" i="1" s="1"/>
  <c r="BB4" i="1" s="1"/>
  <c r="AX6" i="1"/>
  <c r="AZ6" i="1" s="1"/>
  <c r="BB6" i="1" s="1"/>
  <c r="AX9" i="1"/>
  <c r="AZ9" i="1" s="1"/>
  <c r="BB9" i="1" s="1"/>
  <c r="AX12" i="1"/>
  <c r="AZ12" i="1" s="1"/>
  <c r="BB12" i="1" s="1"/>
  <c r="AX13" i="1"/>
  <c r="AZ13" i="1" s="1"/>
  <c r="BB13" i="1" s="1"/>
  <c r="AX17" i="1"/>
  <c r="AZ17" i="1" s="1"/>
  <c r="BB17" i="1" s="1"/>
  <c r="AX30" i="1"/>
  <c r="AZ30" i="1" s="1"/>
  <c r="BB30" i="1" s="1"/>
  <c r="AX31" i="1"/>
  <c r="AZ31" i="1" s="1"/>
  <c r="BB31" i="1" s="1"/>
  <c r="AX34" i="1"/>
  <c r="AZ34" i="1" s="1"/>
  <c r="BB34" i="1" s="1"/>
  <c r="AX40" i="1"/>
  <c r="AZ40" i="1" s="1"/>
  <c r="BB40" i="1" s="1"/>
  <c r="AX42" i="1"/>
  <c r="AZ42" i="1" s="1"/>
  <c r="BB42" i="1" s="1"/>
  <c r="AX47" i="1"/>
  <c r="AZ47" i="1" s="1"/>
  <c r="BB47" i="1" s="1"/>
  <c r="AX51" i="1"/>
  <c r="AZ51" i="1" s="1"/>
  <c r="BB51" i="1" s="1"/>
  <c r="AX54" i="1"/>
  <c r="AZ54" i="1" s="1"/>
  <c r="BB54" i="1" s="1"/>
  <c r="AX60" i="1"/>
  <c r="AZ60" i="1" s="1"/>
  <c r="BB60" i="1" s="1"/>
  <c r="AX62" i="1"/>
  <c r="AZ62" i="1" s="1"/>
  <c r="BB62" i="1" s="1"/>
  <c r="AX72" i="1"/>
  <c r="AZ72" i="1" s="1"/>
  <c r="BB72" i="1" s="1"/>
  <c r="W73" i="1"/>
  <c r="AX73" i="1"/>
  <c r="AZ73" i="1" s="1"/>
  <c r="BB73" i="1" s="1"/>
  <c r="W74" i="1"/>
  <c r="AX74" i="1"/>
  <c r="AZ74" i="1" s="1"/>
  <c r="BB74" i="1" s="1"/>
  <c r="W84" i="1"/>
  <c r="AX84" i="1"/>
  <c r="AZ84" i="1" s="1"/>
  <c r="BB84" i="1" s="1"/>
  <c r="AX70" i="1"/>
  <c r="AZ70" i="1" s="1"/>
  <c r="BB70" i="1" s="1"/>
  <c r="W70" i="1"/>
  <c r="AX75" i="1"/>
  <c r="AZ75" i="1" s="1"/>
  <c r="BB75" i="1" s="1"/>
  <c r="W75" i="1"/>
  <c r="AX77" i="1"/>
  <c r="AZ77" i="1" s="1"/>
  <c r="BB77" i="1" s="1"/>
  <c r="W77" i="1"/>
  <c r="AX83" i="1"/>
  <c r="AZ83" i="1" s="1"/>
  <c r="BB83" i="1" s="1"/>
  <c r="W83" i="1"/>
  <c r="W71" i="1"/>
  <c r="AX71" i="1"/>
  <c r="AZ71" i="1" s="1"/>
  <c r="BB71" i="1" s="1"/>
  <c r="W82" i="1"/>
  <c r="AX82" i="1"/>
  <c r="AZ82" i="1" s="1"/>
  <c r="BB82" i="1" s="1"/>
  <c r="W68" i="1"/>
  <c r="AX68" i="1"/>
  <c r="AZ68" i="1" s="1"/>
  <c r="BB68" i="1" s="1"/>
  <c r="W80" i="1"/>
  <c r="AX80" i="1"/>
  <c r="AZ80" i="1" s="1"/>
  <c r="BB80" i="1" s="1"/>
  <c r="AX97" i="1"/>
  <c r="AZ97" i="1" s="1"/>
  <c r="BB97" i="1" s="1"/>
  <c r="AX86" i="1"/>
  <c r="AZ86" i="1" s="1"/>
  <c r="BB86" i="1" s="1"/>
  <c r="W93" i="1"/>
  <c r="AX87" i="1"/>
  <c r="AZ87" i="1" s="1"/>
  <c r="BB87" i="1" s="1"/>
  <c r="W85" i="1"/>
  <c r="AX66" i="1"/>
  <c r="AZ66" i="1" s="1"/>
  <c r="BB66" i="1" s="1"/>
  <c r="W91" i="1"/>
  <c r="AX89" i="1"/>
  <c r="AZ89" i="1" s="1"/>
  <c r="BB89" i="1" s="1"/>
  <c r="W88" i="1"/>
  <c r="AX90" i="1"/>
  <c r="AZ90" i="1" s="1"/>
  <c r="BB90" i="1" s="1"/>
  <c r="W92" i="1"/>
  <c r="AX95" i="1"/>
  <c r="AZ95" i="1" s="1"/>
  <c r="BB95" i="1" s="1"/>
  <c r="W100" i="1"/>
  <c r="AX96" i="1"/>
  <c r="AZ96" i="1" s="1"/>
  <c r="BB96" i="1" s="1"/>
  <c r="AX98" i="1"/>
  <c r="AZ98" i="1" s="1"/>
  <c r="BB98" i="1" s="1"/>
  <c r="AX79" i="1"/>
  <c r="AZ79" i="1" s="1"/>
  <c r="BB79" i="1" s="1"/>
  <c r="AX114" i="1"/>
  <c r="AZ114" i="1" s="1"/>
  <c r="BB114" i="1" s="1"/>
  <c r="AX112" i="1"/>
  <c r="AZ112" i="1" s="1"/>
  <c r="BB112" i="1" s="1"/>
  <c r="AX113" i="1"/>
  <c r="AZ113" i="1" s="1"/>
  <c r="BB113" i="1" s="1"/>
  <c r="AX118" i="1"/>
  <c r="AZ118" i="1" s="1"/>
  <c r="BB118" i="1" s="1"/>
  <c r="AX120" i="1"/>
  <c r="AZ120" i="1" s="1"/>
  <c r="BB120" i="1" s="1"/>
  <c r="AX129" i="1"/>
  <c r="AZ129" i="1" s="1"/>
  <c r="BB129" i="1" s="1"/>
  <c r="AX134" i="1"/>
  <c r="AZ134" i="1" s="1"/>
  <c r="BB134" i="1" s="1"/>
  <c r="AX138" i="1"/>
  <c r="AZ138" i="1" s="1"/>
  <c r="BB138" i="1" s="1"/>
  <c r="AX135" i="1"/>
  <c r="AZ135" i="1" s="1"/>
  <c r="BB135" i="1" s="1"/>
  <c r="AX107" i="1"/>
  <c r="AZ107" i="1" s="1"/>
  <c r="BB107" i="1" s="1"/>
  <c r="AX109" i="1"/>
  <c r="AZ109" i="1" s="1"/>
  <c r="BB109" i="1" s="1"/>
  <c r="AX119" i="1"/>
  <c r="AZ119" i="1" s="1"/>
  <c r="BB119" i="1" s="1"/>
  <c r="AX115" i="1"/>
  <c r="AZ115" i="1" s="1"/>
  <c r="BB115" i="1" s="1"/>
  <c r="AX128" i="1"/>
  <c r="AZ128" i="1" s="1"/>
  <c r="BB128" i="1" s="1"/>
  <c r="AX122" i="1"/>
  <c r="AZ122" i="1" s="1"/>
  <c r="BB122" i="1" s="1"/>
  <c r="AX131" i="1"/>
  <c r="AZ131" i="1" s="1"/>
  <c r="BB131" i="1" s="1"/>
  <c r="AX132" i="1"/>
  <c r="AZ132" i="1" s="1"/>
  <c r="BB132" i="1" s="1"/>
  <c r="AX140" i="1"/>
  <c r="AZ140" i="1" s="1"/>
  <c r="BB140" i="1" s="1"/>
  <c r="AX108" i="1"/>
  <c r="AZ108" i="1" s="1"/>
  <c r="BB108" i="1" s="1"/>
  <c r="AX103" i="1"/>
  <c r="AZ103" i="1" s="1"/>
  <c r="BB103" i="1" s="1"/>
  <c r="AX111" i="1"/>
  <c r="AZ111" i="1" s="1"/>
  <c r="BB111" i="1" s="1"/>
  <c r="AX94" i="1"/>
  <c r="AZ94" i="1" s="1"/>
  <c r="BB94" i="1" s="1"/>
  <c r="AX116" i="1"/>
  <c r="AZ116" i="1" s="1"/>
  <c r="BB116" i="1" s="1"/>
  <c r="AX127" i="1"/>
  <c r="AZ127" i="1" s="1"/>
  <c r="BB127" i="1" s="1"/>
  <c r="AX123" i="1"/>
  <c r="AZ123" i="1" s="1"/>
  <c r="BB123" i="1" s="1"/>
  <c r="AX126" i="1"/>
  <c r="AZ126" i="1" s="1"/>
  <c r="BB126" i="1" s="1"/>
  <c r="AX130" i="1"/>
  <c r="AZ130" i="1" s="1"/>
  <c r="BB130" i="1" s="1"/>
  <c r="AX136" i="1"/>
  <c r="AZ136" i="1" s="1"/>
  <c r="BB136" i="1" s="1"/>
  <c r="AX137" i="1"/>
  <c r="AZ137" i="1" s="1"/>
  <c r="BB137" i="1" s="1"/>
  <c r="AX141" i="1"/>
  <c r="AZ141" i="1" s="1"/>
  <c r="BB141" i="1" s="1"/>
  <c r="AX142" i="1"/>
  <c r="AZ142" i="1" s="1"/>
  <c r="BB142" i="1" s="1"/>
</calcChain>
</file>

<file path=xl/sharedStrings.xml><?xml version="1.0" encoding="utf-8"?>
<sst xmlns="http://schemas.openxmlformats.org/spreadsheetml/2006/main" count="3289" uniqueCount="381">
  <si>
    <t>2014-2015学年第1学期班级成绩汇总表</t>
  </si>
  <si>
    <t>2014-2015学年第2学期班级成绩汇总表</t>
  </si>
  <si>
    <t>序号</t>
  </si>
  <si>
    <t>学号</t>
  </si>
  <si>
    <t>姓名</t>
  </si>
  <si>
    <t>高等数学Ⅰ(一)/必修课/4.5</t>
  </si>
  <si>
    <t>房屋建筑学/选修课/2</t>
  </si>
  <si>
    <t>材料力学/必修课/3.5</t>
  </si>
  <si>
    <t>土木工程概论(双语I)/必修课/2</t>
  </si>
  <si>
    <t>大学英语读写译(三)/必修课/3</t>
  </si>
  <si>
    <t>大学英语视听说(三)/必修课/2</t>
  </si>
  <si>
    <t>大学英语读写译(一)/必修课/2</t>
  </si>
  <si>
    <t>航空概论/拓展选修课/1.5</t>
  </si>
  <si>
    <t>大学物理实验/必修课/0.5</t>
  </si>
  <si>
    <t>土木工程材料/必修课/3</t>
  </si>
  <si>
    <t>音乐鉴赏/拓展选修课/2</t>
  </si>
  <si>
    <t>马克思主义基本原理概论/必修课/3</t>
  </si>
  <si>
    <t>水力学与桥涵水文/必修课/3</t>
  </si>
  <si>
    <t>美术欣赏/拓展选修课/2</t>
  </si>
  <si>
    <t>*普通化学/选修课/2.5</t>
  </si>
  <si>
    <t>线性代数/必修课/2.5</t>
  </si>
  <si>
    <t>大学物理(二)/必修课/2.5</t>
  </si>
  <si>
    <t>加权成绩1</t>
  </si>
  <si>
    <t>学分1</t>
  </si>
  <si>
    <t>综合成绩1</t>
  </si>
  <si>
    <t>大学英语视听说(四)/必修课/1.5</t>
  </si>
  <si>
    <t>工程制图Ⅰ/必修课/3</t>
  </si>
  <si>
    <t>C程序设计/必修课/4</t>
  </si>
  <si>
    <t>信息检索/拓展选修课/2</t>
  </si>
  <si>
    <t>工程测量课程设计/实践课/1</t>
  </si>
  <si>
    <t>土木工程测量/必修课/2.5</t>
  </si>
  <si>
    <t>工程地质实习/实践课/1</t>
  </si>
  <si>
    <t>高等数学Ⅰ(二)/必修课/6</t>
  </si>
  <si>
    <t>结构力学(一)/必修课/4.5</t>
  </si>
  <si>
    <t>工程制图与CAD课程设计/实践课/1</t>
  </si>
  <si>
    <t>大学物理(一)/必修课/2.5</t>
  </si>
  <si>
    <t>概率论与数理统计/必修课/3.5</t>
  </si>
  <si>
    <t>电工电子技术基础Ⅱ/拓展选修课/2.5</t>
  </si>
  <si>
    <t>工程地质/必修课/1.5</t>
  </si>
  <si>
    <t>理论力学/必修课/4</t>
  </si>
  <si>
    <t>毛泽东思想和中国特色社会主义理论体系概论/必修课/6</t>
  </si>
  <si>
    <t>大学英语读写译(四)/必修课/2</t>
  </si>
  <si>
    <t>认识实习/实践课/1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</si>
  <si>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</si>
  <si>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</si>
  <si>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</si>
  <si>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</si>
  <si>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</si>
  <si>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</si>
  <si>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</si>
  <si>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</si>
  <si>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130905136</t>
  </si>
  <si>
    <t>邢亚星</t>
  </si>
  <si>
    <t/>
  </si>
  <si>
    <t>95</t>
  </si>
  <si>
    <t>85</t>
  </si>
  <si>
    <t>130905110</t>
  </si>
  <si>
    <t>郭朋</t>
  </si>
  <si>
    <t>75</t>
  </si>
  <si>
    <t>130905210</t>
  </si>
  <si>
    <t>郭鑫龙</t>
  </si>
  <si>
    <t>130905107</t>
  </si>
  <si>
    <t>杜乾</t>
  </si>
  <si>
    <t>130905108</t>
  </si>
  <si>
    <t>高朝政</t>
  </si>
  <si>
    <t>130905111</t>
  </si>
  <si>
    <t>何曼斯</t>
  </si>
  <si>
    <t>130905233</t>
  </si>
  <si>
    <t>王娅璞</t>
  </si>
  <si>
    <t>130905212</t>
  </si>
  <si>
    <t>季伊落</t>
  </si>
  <si>
    <t>130905327</t>
  </si>
  <si>
    <t>秦楚航</t>
  </si>
  <si>
    <t>130905328</t>
  </si>
  <si>
    <t>沈阳</t>
  </si>
  <si>
    <t>130905336</t>
  </si>
  <si>
    <t>吴倩</t>
  </si>
  <si>
    <t>130905215</t>
  </si>
  <si>
    <t>李鹏飞</t>
  </si>
  <si>
    <t>130905131</t>
  </si>
  <si>
    <t>王留阳</t>
  </si>
  <si>
    <t>130905245</t>
  </si>
  <si>
    <t>闫少敏</t>
  </si>
  <si>
    <t>130905140</t>
  </si>
  <si>
    <t>张俊雄</t>
  </si>
  <si>
    <t>130905129</t>
  </si>
  <si>
    <t>孙现伟</t>
  </si>
  <si>
    <t>130905343</t>
  </si>
  <si>
    <t>赵燕坤</t>
  </si>
  <si>
    <t>130905132</t>
  </si>
  <si>
    <t>王余飞</t>
  </si>
  <si>
    <t>130905337</t>
  </si>
  <si>
    <t>杨兵</t>
  </si>
  <si>
    <t>130905305</t>
  </si>
  <si>
    <t>邓欽耀</t>
  </si>
  <si>
    <t>130905344</t>
  </si>
  <si>
    <t>周泉</t>
  </si>
  <si>
    <t>130905228</t>
  </si>
  <si>
    <t>宋跃雷</t>
  </si>
  <si>
    <t>44</t>
  </si>
  <si>
    <t>130905104</t>
  </si>
  <si>
    <t>戴佰承</t>
  </si>
  <si>
    <t>130905208</t>
  </si>
  <si>
    <t>高晓瑶</t>
  </si>
  <si>
    <t>49</t>
  </si>
  <si>
    <t>38</t>
  </si>
  <si>
    <t>130905204</t>
  </si>
  <si>
    <t>戴宏伟</t>
  </si>
  <si>
    <t>130905306</t>
  </si>
  <si>
    <t>丁晓盼</t>
  </si>
  <si>
    <t>130905106</t>
  </si>
  <si>
    <t>丁一星</t>
  </si>
  <si>
    <t>130905311</t>
  </si>
  <si>
    <t>韩明阳</t>
  </si>
  <si>
    <t>130905229</t>
  </si>
  <si>
    <t>孙欣杰</t>
  </si>
  <si>
    <t>130905320</t>
  </si>
  <si>
    <t>刘清坡</t>
  </si>
  <si>
    <t>130905230</t>
  </si>
  <si>
    <t>王高阳</t>
  </si>
  <si>
    <t>130905141</t>
  </si>
  <si>
    <t>张龙</t>
  </si>
  <si>
    <t>130905219</t>
  </si>
  <si>
    <t>刘鹏超</t>
  </si>
  <si>
    <t>47</t>
  </si>
  <si>
    <t>130905117</t>
  </si>
  <si>
    <t>李亚豪</t>
  </si>
  <si>
    <t>130905240</t>
  </si>
  <si>
    <t>张凯凯</t>
  </si>
  <si>
    <t>130905118</t>
  </si>
  <si>
    <t>梁占东</t>
  </si>
  <si>
    <t>130905304</t>
  </si>
  <si>
    <t>崔亚林</t>
  </si>
  <si>
    <t>130407208</t>
  </si>
  <si>
    <t>胡宁宁</t>
  </si>
  <si>
    <t>130905103</t>
  </si>
  <si>
    <t>程露</t>
  </si>
  <si>
    <t>130905202</t>
  </si>
  <si>
    <t>程博</t>
  </si>
  <si>
    <t>56</t>
  </si>
  <si>
    <t>54</t>
  </si>
  <si>
    <t>130905113</t>
  </si>
  <si>
    <t>康会雪</t>
  </si>
  <si>
    <t>36</t>
  </si>
  <si>
    <t>53</t>
  </si>
  <si>
    <t>130905309</t>
  </si>
  <si>
    <t>关亚龙</t>
  </si>
  <si>
    <t>130905101</t>
  </si>
  <si>
    <t>白雪阳</t>
  </si>
  <si>
    <t>130905323</t>
  </si>
  <si>
    <t>吕浩翔</t>
  </si>
  <si>
    <t>130905114</t>
  </si>
  <si>
    <t>李浩楠</t>
  </si>
  <si>
    <t>130905315</t>
  </si>
  <si>
    <t>李磊</t>
  </si>
  <si>
    <t>32</t>
  </si>
  <si>
    <t>130905237</t>
  </si>
  <si>
    <t>杨喜安</t>
  </si>
  <si>
    <t>130905302</t>
  </si>
  <si>
    <t>陈希栋</t>
  </si>
  <si>
    <t>130905316</t>
  </si>
  <si>
    <t>李珊峰</t>
  </si>
  <si>
    <t>130905322</t>
  </si>
  <si>
    <t>芦世奇</t>
  </si>
  <si>
    <t>130407116</t>
  </si>
  <si>
    <t>刘朋朋</t>
  </si>
  <si>
    <t>130905221</t>
  </si>
  <si>
    <t>刘之钰</t>
  </si>
  <si>
    <t>43</t>
  </si>
  <si>
    <t>130905120</t>
  </si>
  <si>
    <t>刘爽</t>
  </si>
  <si>
    <t>130905119</t>
  </si>
  <si>
    <t>刘建伟</t>
  </si>
  <si>
    <t>50</t>
  </si>
  <si>
    <t>130905340</t>
  </si>
  <si>
    <t>张建</t>
  </si>
  <si>
    <t>131507113</t>
  </si>
  <si>
    <t>荆振川</t>
  </si>
  <si>
    <t>130905303</t>
  </si>
  <si>
    <t>程举</t>
  </si>
  <si>
    <t>45</t>
  </si>
  <si>
    <t>130905339</t>
  </si>
  <si>
    <t>岳岩</t>
  </si>
  <si>
    <t>55</t>
  </si>
  <si>
    <t>130905102</t>
  </si>
  <si>
    <t>陈尧</t>
  </si>
  <si>
    <t>130905333</t>
  </si>
  <si>
    <t>王振鹏</t>
  </si>
  <si>
    <t>130905127</t>
  </si>
  <si>
    <t>曲磊磊</t>
  </si>
  <si>
    <t>130905335</t>
  </si>
  <si>
    <t>魏向阳</t>
  </si>
  <si>
    <t>52</t>
  </si>
  <si>
    <t>130905332</t>
  </si>
  <si>
    <t>王孝文</t>
  </si>
  <si>
    <t>130905330</t>
  </si>
  <si>
    <t>汤东昆</t>
  </si>
  <si>
    <t>130905126</t>
  </si>
  <si>
    <t>牛鑫鑫</t>
  </si>
  <si>
    <t>48</t>
  </si>
  <si>
    <t>130905211</t>
  </si>
  <si>
    <t>胡正威</t>
  </si>
  <si>
    <t>31</t>
  </si>
  <si>
    <t>57</t>
  </si>
  <si>
    <t>130905112</t>
  </si>
  <si>
    <t>黄岩</t>
  </si>
  <si>
    <t>130905144</t>
  </si>
  <si>
    <t>朱芝茳</t>
  </si>
  <si>
    <t>51</t>
  </si>
  <si>
    <t>28</t>
  </si>
  <si>
    <t>130905209</t>
  </si>
  <si>
    <t>郭歌</t>
  </si>
  <si>
    <t>19</t>
  </si>
  <si>
    <t>130905338</t>
  </si>
  <si>
    <t>姚金龙</t>
  </si>
  <si>
    <t>41</t>
  </si>
  <si>
    <t>130905313</t>
  </si>
  <si>
    <t>金泽旭</t>
  </si>
  <si>
    <t>130905236</t>
  </si>
  <si>
    <t>徐留根</t>
  </si>
  <si>
    <t>130905205</t>
  </si>
  <si>
    <t>丁超</t>
  </si>
  <si>
    <t>130905217</t>
  </si>
  <si>
    <t>李一星</t>
  </si>
  <si>
    <t>130905222</t>
  </si>
  <si>
    <t>鲁晨阳</t>
  </si>
  <si>
    <t>26</t>
  </si>
  <si>
    <t>24</t>
  </si>
  <si>
    <t>130905121</t>
  </si>
  <si>
    <t>刘兆辉</t>
  </si>
  <si>
    <t>130905133</t>
  </si>
  <si>
    <t>王治国</t>
  </si>
  <si>
    <t>130905109</t>
  </si>
  <si>
    <t>郭夫农</t>
  </si>
  <si>
    <t>130905213</t>
  </si>
  <si>
    <t>李东旭</t>
  </si>
  <si>
    <t>130905227</t>
  </si>
  <si>
    <t>申家豪</t>
  </si>
  <si>
    <t>130905124</t>
  </si>
  <si>
    <t>马凯</t>
  </si>
  <si>
    <t>35</t>
  </si>
  <si>
    <t>46</t>
  </si>
  <si>
    <t>130905238</t>
  </si>
  <si>
    <t>余利阳</t>
  </si>
  <si>
    <t>130905244</t>
  </si>
  <si>
    <t>郜振</t>
  </si>
  <si>
    <t>130905134</t>
  </si>
  <si>
    <t>魏利伟</t>
  </si>
  <si>
    <t>131106137</t>
  </si>
  <si>
    <t>周卫洋</t>
  </si>
  <si>
    <t>130905145</t>
  </si>
  <si>
    <t>闫军</t>
  </si>
  <si>
    <t>130905123</t>
  </si>
  <si>
    <t>马豪杰</t>
  </si>
  <si>
    <t>37</t>
  </si>
  <si>
    <t>130905324</t>
  </si>
  <si>
    <t>马建园</t>
  </si>
  <si>
    <t>130905201</t>
  </si>
  <si>
    <t>白银辉</t>
  </si>
  <si>
    <t>130905345</t>
  </si>
  <si>
    <t>鄢健</t>
  </si>
  <si>
    <t>131007233</t>
  </si>
  <si>
    <t>杨超</t>
  </si>
  <si>
    <t>130905115</t>
  </si>
  <si>
    <t>李龙</t>
  </si>
  <si>
    <t>0</t>
  </si>
  <si>
    <t>130905138</t>
  </si>
  <si>
    <t>殷静涛</t>
  </si>
  <si>
    <t>42</t>
  </si>
  <si>
    <t>130905203</t>
  </si>
  <si>
    <t>崔俊珂</t>
  </si>
  <si>
    <t>39</t>
  </si>
  <si>
    <t>131308308</t>
  </si>
  <si>
    <t>郭昭炎</t>
  </si>
  <si>
    <t>130905135</t>
  </si>
  <si>
    <t>吴勃</t>
  </si>
  <si>
    <t>130311221</t>
  </si>
  <si>
    <t>王宇昕</t>
  </si>
  <si>
    <t>130905122</t>
  </si>
  <si>
    <t>卢超凡</t>
  </si>
  <si>
    <t>130905105</t>
  </si>
  <si>
    <t>邓文强</t>
  </si>
  <si>
    <t>29</t>
  </si>
  <si>
    <t>130905243</t>
  </si>
  <si>
    <t>周彪</t>
  </si>
  <si>
    <t>130905331</t>
  </si>
  <si>
    <t>王哈斯</t>
  </si>
  <si>
    <t>130905317</t>
  </si>
  <si>
    <t>李星侠</t>
  </si>
  <si>
    <t>130905231</t>
  </si>
  <si>
    <t>王宪邦</t>
  </si>
  <si>
    <t>130905307</t>
  </si>
  <si>
    <t>杜春宇</t>
  </si>
  <si>
    <t>33</t>
  </si>
  <si>
    <t>130905329</t>
  </si>
  <si>
    <t>孙武斌</t>
  </si>
  <si>
    <t>130905232</t>
  </si>
  <si>
    <t>王远征</t>
  </si>
  <si>
    <t>17</t>
  </si>
  <si>
    <t>20</t>
  </si>
  <si>
    <t>130905318</t>
  </si>
  <si>
    <t>李鑫</t>
  </si>
  <si>
    <t>13</t>
  </si>
  <si>
    <t>65</t>
  </si>
  <si>
    <t>130905325</t>
  </si>
  <si>
    <t>马雪健</t>
  </si>
  <si>
    <t>130409135</t>
  </si>
  <si>
    <t>周俊</t>
  </si>
  <si>
    <t>130905241</t>
  </si>
  <si>
    <t>张满才</t>
  </si>
  <si>
    <t>25</t>
  </si>
  <si>
    <t>130905242</t>
  </si>
  <si>
    <t>赵伟桦</t>
  </si>
  <si>
    <t>130905312</t>
  </si>
  <si>
    <t>化振华</t>
  </si>
  <si>
    <t>130905234</t>
  </si>
  <si>
    <t>魏敏</t>
  </si>
  <si>
    <t>21</t>
  </si>
  <si>
    <t>130905125</t>
  </si>
  <si>
    <t>门浩亮</t>
  </si>
  <si>
    <t>130905137</t>
  </si>
  <si>
    <t>杨二佳</t>
  </si>
  <si>
    <t>130905207</t>
  </si>
  <si>
    <t>段中瑞</t>
  </si>
  <si>
    <t>30</t>
  </si>
  <si>
    <t>130905308</t>
  </si>
  <si>
    <t>冯宇奇</t>
  </si>
  <si>
    <t>27</t>
  </si>
  <si>
    <t>130905218</t>
  </si>
  <si>
    <t>刘惠强</t>
  </si>
  <si>
    <t>130905220</t>
  </si>
  <si>
    <t>刘伟</t>
  </si>
  <si>
    <t>130905314</t>
  </si>
  <si>
    <t>李浩</t>
  </si>
  <si>
    <t>130905334</t>
  </si>
  <si>
    <t>王楠</t>
  </si>
  <si>
    <t>130905116</t>
  </si>
  <si>
    <t>李文康</t>
  </si>
  <si>
    <t>130905226</t>
  </si>
  <si>
    <t>彭宇文</t>
  </si>
  <si>
    <t>130905130</t>
  </si>
  <si>
    <t>田天</t>
  </si>
  <si>
    <t>130905326</t>
  </si>
  <si>
    <t>莫中宁</t>
  </si>
  <si>
    <t>130905143</t>
  </si>
  <si>
    <t>钟帝</t>
  </si>
  <si>
    <t>130905142</t>
  </si>
  <si>
    <t>赵冲</t>
  </si>
  <si>
    <t>130905223</t>
  </si>
  <si>
    <t>马宏程</t>
  </si>
  <si>
    <t>23</t>
  </si>
  <si>
    <t>12</t>
  </si>
  <si>
    <t>130905342</t>
  </si>
  <si>
    <t>张斐</t>
  </si>
  <si>
    <t>40</t>
  </si>
  <si>
    <t>130905321</t>
  </si>
  <si>
    <t>刘一帆</t>
  </si>
  <si>
    <t>130905225</t>
  </si>
  <si>
    <t>孟庆程</t>
  </si>
  <si>
    <t>131006119</t>
  </si>
  <si>
    <t>马友伦</t>
  </si>
  <si>
    <t>130905216</t>
  </si>
  <si>
    <t>李晓雷</t>
  </si>
  <si>
    <t>130905224</t>
  </si>
  <si>
    <t>马起越</t>
  </si>
  <si>
    <t>22</t>
  </si>
  <si>
    <t>130905139</t>
  </si>
  <si>
    <t>曾子杰</t>
  </si>
  <si>
    <t>15</t>
  </si>
  <si>
    <t>130905319</t>
  </si>
  <si>
    <t>刘建成</t>
  </si>
  <si>
    <t>130905301</t>
  </si>
  <si>
    <t>白青春</t>
  </si>
  <si>
    <t>130905128</t>
  </si>
  <si>
    <t>史宝明</t>
  </si>
  <si>
    <t>34</t>
  </si>
  <si>
    <t>16</t>
  </si>
  <si>
    <t>14</t>
  </si>
  <si>
    <t>130905214</t>
  </si>
  <si>
    <t>李晶</t>
  </si>
  <si>
    <t>备注：标红的为有科目不及格的;序号标红的为一学年中有不及格的。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</si>
</sst>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26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1"/>
  <sheetViews>
    <sheetView tabSelected="1" topLeftCell="A13" zoomScale="90" zoomScaleNormal="90" workbookViewId="0">
      <selection activeCell="AR6" sqref="AR6"/>
    </sheetView>
  </sheetViews>
  <sheetFormatPr defaultColWidth="6.625" defaultRowHeight="13.5" x14ac:dyDescent="0.15"/>
  <cols>
    <col min="1" max="1" width="6.625" style="2"/>
    <col min="2" max="2" width="9.375" style="2" customWidth="1"/>
    <col min="3" max="19" width="6.625" style="2"/>
    <col min="20" max="20" width="6.625" style="1"/>
    <col min="21" max="21" width="10" style="1" customWidth="1"/>
    <col min="22" max="22" width="6.625" style="1"/>
    <col min="23" max="23" width="14" style="1" customWidth="1"/>
    <col min="24" max="24" width="6.625" style="1"/>
    <col min="25" max="25" width="11.625" style="1" customWidth="1"/>
    <col min="26" max="40" width="6.625" style="1"/>
    <col min="41" max="41" width="7.75" style="1" customWidth="1"/>
    <col min="42" max="43" width="6.625" style="1"/>
    <col min="44" max="44" width="11.375" style="1" customWidth="1"/>
    <col min="45" max="46" width="6.625" style="1"/>
    <col min="47" max="47" width="10.875" style="1" customWidth="1"/>
    <col min="48" max="48" width="6.625" style="1"/>
    <col min="49" max="49" width="13.5" style="1" customWidth="1"/>
    <col min="50" max="50" width="11.375" style="1" customWidth="1"/>
    <col min="51" max="51" width="7.875" style="1" customWidth="1"/>
    <col min="52" max="52" width="13.375" style="1" customWidth="1"/>
    <col min="53" max="53" width="8.625" style="1" customWidth="1"/>
    <col min="54" max="54" width="15.75" style="1" customWidth="1"/>
    <col min="55" max="16378" width="6.625" style="1"/>
    <col min="16379" max="16383" width="6.625" style="3"/>
  </cols>
  <sheetData>
    <row r="1" spans="1:54" ht="13.5" customHeight="1" x14ac:dyDescent="0.15">
      <c r="A1" s="14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Y1" s="28" t="s">
        <v>1</v>
      </c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54" ht="13.5" customHeight="1" x14ac:dyDescent="0.1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54" s="1" customFormat="1" ht="66.75" customHeight="1" x14ac:dyDescent="0.15">
      <c r="A3" s="4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1" t="s">
        <v>21</v>
      </c>
      <c r="U3" s="25" t="s">
        <v>22</v>
      </c>
      <c r="V3" s="25" t="s">
        <v>23</v>
      </c>
      <c r="W3" s="25" t="s">
        <v>24</v>
      </c>
      <c r="Y3" s="20" t="s">
        <v>3</v>
      </c>
      <c r="Z3" s="22" t="s">
        <v>4</v>
      </c>
      <c r="AA3" s="20" t="s">
        <v>25</v>
      </c>
      <c r="AB3" s="20" t="s">
        <v>26</v>
      </c>
      <c r="AC3" s="20" t="s">
        <v>27</v>
      </c>
      <c r="AD3" s="20" t="s">
        <v>28</v>
      </c>
      <c r="AE3" s="20" t="s">
        <v>29</v>
      </c>
      <c r="AF3" s="20" t="s">
        <v>15</v>
      </c>
      <c r="AG3" s="20" t="s">
        <v>30</v>
      </c>
      <c r="AH3" s="20" t="s">
        <v>31</v>
      </c>
      <c r="AI3" s="20" t="s">
        <v>32</v>
      </c>
      <c r="AJ3" s="20" t="s">
        <v>33</v>
      </c>
      <c r="AK3" s="20" t="s">
        <v>34</v>
      </c>
      <c r="AL3" s="20" t="s">
        <v>35</v>
      </c>
      <c r="AM3" s="20" t="s">
        <v>18</v>
      </c>
      <c r="AN3" s="20" t="s">
        <v>36</v>
      </c>
      <c r="AO3" s="20" t="s">
        <v>37</v>
      </c>
      <c r="AP3" s="20" t="s">
        <v>38</v>
      </c>
      <c r="AQ3" s="20" t="s">
        <v>39</v>
      </c>
      <c r="AR3" s="20" t="s">
        <v>40</v>
      </c>
      <c r="AS3" s="20" t="s">
        <v>41</v>
      </c>
      <c r="AT3" s="20" t="s">
        <v>42</v>
      </c>
      <c r="AU3" s="25" t="s">
        <v>43</v>
      </c>
      <c r="AV3" s="25" t="s">
        <v>44</v>
      </c>
      <c r="AW3" s="25" t="s">
        <v>45</v>
      </c>
      <c r="AX3" s="25" t="s">
        <v>46</v>
      </c>
      <c r="AY3" s="25" t="s">
        <v>47</v>
      </c>
      <c r="AZ3" s="25" t="s">
        <v>48</v>
      </c>
      <c r="BA3" s="25" t="s">
        <v>49</v>
      </c>
      <c r="BB3" s="25" t="s">
        <v>50</v>
      </c>
    </row>
    <row r="4" spans="1:54" x14ac:dyDescent="0.15">
      <c r="A4" s="16">
        <v>1</v>
      </c>
      <c r="B4" s="8" t="s">
        <v>51</v>
      </c>
      <c r="C4" s="8" t="s">
        <v>52</v>
      </c>
      <c r="D4" s="8" t="s">
        <v>53</v>
      </c>
      <c r="E4" s="4">
        <v>91</v>
      </c>
      <c r="F4" s="4">
        <v>83</v>
      </c>
      <c r="G4" s="8" t="s">
        <v>53</v>
      </c>
      <c r="H4" s="4">
        <v>86</v>
      </c>
      <c r="I4" s="4">
        <v>85</v>
      </c>
      <c r="J4" s="8" t="s">
        <v>53</v>
      </c>
      <c r="K4" s="8" t="s">
        <v>53</v>
      </c>
      <c r="L4" s="4">
        <v>88</v>
      </c>
      <c r="M4" s="4">
        <v>93</v>
      </c>
      <c r="N4" s="4">
        <v>75</v>
      </c>
      <c r="O4" s="4">
        <v>86</v>
      </c>
      <c r="P4" s="4">
        <v>91</v>
      </c>
      <c r="Q4" s="8" t="s">
        <v>53</v>
      </c>
      <c r="R4" s="8" t="s">
        <v>53</v>
      </c>
      <c r="S4" s="4">
        <v>100</v>
      </c>
      <c r="T4" s="5">
        <v>98</v>
      </c>
      <c r="U4" s="25">
        <f>E4*2+F4*3.5+H4*3+I4*2+L4*0.5+M4*3+N4*2+O4*3+P4*3+S4*2.5+T4*2.5</f>
        <v>2399.5</v>
      </c>
      <c r="V4" s="25">
        <v>27</v>
      </c>
      <c r="W4" s="25">
        <f t="shared" ref="W4:W35" si="0">U4/V4</f>
        <v>88.870370370370367</v>
      </c>
      <c r="Y4" s="9" t="s">
        <v>51</v>
      </c>
      <c r="Z4" s="9" t="s">
        <v>52</v>
      </c>
      <c r="AA4" s="6">
        <v>76</v>
      </c>
      <c r="AB4" s="9" t="s">
        <v>53</v>
      </c>
      <c r="AC4" s="9" t="s">
        <v>53</v>
      </c>
      <c r="AD4" s="9" t="s">
        <v>53</v>
      </c>
      <c r="AE4" s="9" t="s">
        <v>54</v>
      </c>
      <c r="AF4" s="6"/>
      <c r="AG4" s="6">
        <v>93</v>
      </c>
      <c r="AH4" s="9" t="s">
        <v>53</v>
      </c>
      <c r="AI4" s="9" t="s">
        <v>53</v>
      </c>
      <c r="AJ4" s="6">
        <v>88</v>
      </c>
      <c r="AK4" s="9" t="s">
        <v>53</v>
      </c>
      <c r="AL4" s="9" t="s">
        <v>53</v>
      </c>
      <c r="AM4" s="6">
        <v>89</v>
      </c>
      <c r="AN4" s="6">
        <v>98</v>
      </c>
      <c r="AO4" s="9" t="s">
        <v>53</v>
      </c>
      <c r="AP4" s="9" t="s">
        <v>53</v>
      </c>
      <c r="AQ4" s="9" t="s">
        <v>53</v>
      </c>
      <c r="AR4" s="6">
        <v>86</v>
      </c>
      <c r="AS4" s="6">
        <v>87</v>
      </c>
      <c r="AT4" s="9" t="s">
        <v>55</v>
      </c>
      <c r="AU4" s="25">
        <f>AA4*1.5+AE4*1+AG4*2.5+AJ4*4.5+AM4*2+AN4*3.5+AR4*6+AS4*2+AT4*1</f>
        <v>2133.5</v>
      </c>
      <c r="AV4" s="31">
        <v>24</v>
      </c>
      <c r="AW4" s="31">
        <f t="shared" ref="AW4:AW35" si="1">AU4/AV4</f>
        <v>88.895833333333329</v>
      </c>
      <c r="AX4" s="25">
        <f t="shared" ref="AX4:AX35" si="2">U4+AU4</f>
        <v>4533</v>
      </c>
      <c r="AY4" s="25">
        <f t="shared" ref="AY4:AY35" si="3">V4+AV4</f>
        <v>51</v>
      </c>
      <c r="AZ4" s="25">
        <f t="shared" ref="AZ4:AZ35" si="4">AX4/AY4</f>
        <v>88.882352941176464</v>
      </c>
      <c r="BA4" s="25">
        <v>1</v>
      </c>
      <c r="BB4" s="25">
        <f t="shared" ref="BB4:BB35" si="5">AZ4+BA4</f>
        <v>89.882352941176464</v>
      </c>
    </row>
    <row r="5" spans="1:54" x14ac:dyDescent="0.15">
      <c r="A5" s="16">
        <v>2</v>
      </c>
      <c r="B5" s="8" t="s">
        <v>56</v>
      </c>
      <c r="C5" s="8" t="s">
        <v>57</v>
      </c>
      <c r="D5" s="8" t="s">
        <v>53</v>
      </c>
      <c r="E5" s="4">
        <v>89</v>
      </c>
      <c r="F5" s="4">
        <v>88</v>
      </c>
      <c r="G5" s="8" t="s">
        <v>53</v>
      </c>
      <c r="H5" s="4">
        <v>86</v>
      </c>
      <c r="I5" s="4">
        <v>73</v>
      </c>
      <c r="J5" s="8" t="s">
        <v>53</v>
      </c>
      <c r="K5" s="8" t="s">
        <v>53</v>
      </c>
      <c r="L5" s="4">
        <v>90</v>
      </c>
      <c r="M5" s="4">
        <v>88</v>
      </c>
      <c r="N5" s="4">
        <v>81</v>
      </c>
      <c r="O5" s="4">
        <v>88</v>
      </c>
      <c r="P5" s="4">
        <v>96</v>
      </c>
      <c r="Q5" s="8" t="s">
        <v>53</v>
      </c>
      <c r="R5" s="8" t="s">
        <v>53</v>
      </c>
      <c r="S5" s="4">
        <v>98</v>
      </c>
      <c r="T5" s="5">
        <v>98</v>
      </c>
      <c r="U5" s="25">
        <f>E5*2+F5*3.5+H5*3+I5*2+L5*0.5+M5*3+N5*2+O5*3+P5*3+S5*2.5+T5*2.5</f>
        <v>2403</v>
      </c>
      <c r="V5" s="25">
        <v>27</v>
      </c>
      <c r="W5" s="25">
        <f t="shared" si="0"/>
        <v>89</v>
      </c>
      <c r="Y5" s="9" t="s">
        <v>56</v>
      </c>
      <c r="Z5" s="9" t="s">
        <v>57</v>
      </c>
      <c r="AA5" s="6">
        <v>71</v>
      </c>
      <c r="AB5" s="9" t="s">
        <v>53</v>
      </c>
      <c r="AC5" s="9" t="s">
        <v>53</v>
      </c>
      <c r="AD5" s="9" t="s">
        <v>53</v>
      </c>
      <c r="AE5" s="9" t="s">
        <v>55</v>
      </c>
      <c r="AF5" s="6"/>
      <c r="AG5" s="6">
        <v>87</v>
      </c>
      <c r="AH5" s="9" t="s">
        <v>53</v>
      </c>
      <c r="AI5" s="9" t="s">
        <v>53</v>
      </c>
      <c r="AJ5" s="6">
        <v>89</v>
      </c>
      <c r="AK5" s="9" t="s">
        <v>53</v>
      </c>
      <c r="AL5" s="9" t="s">
        <v>53</v>
      </c>
      <c r="AM5" s="6">
        <v>89</v>
      </c>
      <c r="AN5" s="6">
        <v>100</v>
      </c>
      <c r="AO5" s="9" t="s">
        <v>53</v>
      </c>
      <c r="AP5" s="9" t="s">
        <v>53</v>
      </c>
      <c r="AQ5" s="9" t="s">
        <v>53</v>
      </c>
      <c r="AR5" s="6">
        <v>84</v>
      </c>
      <c r="AS5" s="6">
        <v>90</v>
      </c>
      <c r="AT5" s="9" t="s">
        <v>58</v>
      </c>
      <c r="AU5" s="25">
        <f>AA5*1.5+AE5*1+AG5*2.5+AJ5*4.5+AM5*2+AN5*3.5+AR5*6+AS5*2+AT5*1</f>
        <v>2096.5</v>
      </c>
      <c r="AV5" s="31">
        <v>24</v>
      </c>
      <c r="AW5" s="31">
        <f t="shared" si="1"/>
        <v>87.354166666666671</v>
      </c>
      <c r="AX5" s="25">
        <f t="shared" si="2"/>
        <v>4499.5</v>
      </c>
      <c r="AY5" s="25">
        <f t="shared" si="3"/>
        <v>51</v>
      </c>
      <c r="AZ5" s="25">
        <f t="shared" si="4"/>
        <v>88.225490196078425</v>
      </c>
      <c r="BA5" s="25">
        <v>0</v>
      </c>
      <c r="BB5" s="25">
        <f t="shared" si="5"/>
        <v>88.225490196078425</v>
      </c>
    </row>
    <row r="6" spans="1:54" x14ac:dyDescent="0.15">
      <c r="A6" s="16">
        <v>3</v>
      </c>
      <c r="B6" s="8" t="s">
        <v>59</v>
      </c>
      <c r="C6" s="8" t="s">
        <v>60</v>
      </c>
      <c r="D6" s="8" t="s">
        <v>53</v>
      </c>
      <c r="E6" s="4">
        <v>83</v>
      </c>
      <c r="F6" s="4">
        <v>93</v>
      </c>
      <c r="G6" s="8" t="s">
        <v>53</v>
      </c>
      <c r="H6" s="4">
        <v>92</v>
      </c>
      <c r="I6" s="4">
        <v>81</v>
      </c>
      <c r="J6" s="4"/>
      <c r="K6" s="8" t="s">
        <v>53</v>
      </c>
      <c r="L6" s="4">
        <v>90</v>
      </c>
      <c r="M6" s="4">
        <v>89</v>
      </c>
      <c r="N6" s="4">
        <v>86</v>
      </c>
      <c r="O6" s="4">
        <v>84</v>
      </c>
      <c r="P6" s="4">
        <v>92</v>
      </c>
      <c r="Q6" s="4">
        <v>83</v>
      </c>
      <c r="R6" s="8" t="s">
        <v>53</v>
      </c>
      <c r="S6" s="4">
        <v>96</v>
      </c>
      <c r="T6" s="4">
        <v>97</v>
      </c>
      <c r="U6" s="25">
        <f>E6*2+F6*3.5+H6*3+I6*2+L6*0.5+M6*3+N6*2+O6*3+P6*3+Q6*2+S6*2.5+T6*2.5</f>
        <v>2590</v>
      </c>
      <c r="V6" s="25">
        <v>29</v>
      </c>
      <c r="W6" s="25">
        <f t="shared" si="0"/>
        <v>89.310344827586206</v>
      </c>
      <c r="Y6" s="9" t="s">
        <v>59</v>
      </c>
      <c r="Z6" s="9" t="s">
        <v>60</v>
      </c>
      <c r="AA6" s="6">
        <v>84</v>
      </c>
      <c r="AB6" s="9" t="s">
        <v>53</v>
      </c>
      <c r="AC6" s="9" t="s">
        <v>53</v>
      </c>
      <c r="AD6" s="9" t="s">
        <v>53</v>
      </c>
      <c r="AE6" s="9" t="s">
        <v>55</v>
      </c>
      <c r="AF6" s="9" t="s">
        <v>53</v>
      </c>
      <c r="AG6" s="6">
        <v>87</v>
      </c>
      <c r="AH6" s="9" t="s">
        <v>53</v>
      </c>
      <c r="AI6" s="9" t="s">
        <v>53</v>
      </c>
      <c r="AJ6" s="6">
        <v>91</v>
      </c>
      <c r="AK6" s="9" t="s">
        <v>53</v>
      </c>
      <c r="AL6" s="9" t="s">
        <v>53</v>
      </c>
      <c r="AM6" s="9" t="s">
        <v>53</v>
      </c>
      <c r="AN6" s="6">
        <v>99</v>
      </c>
      <c r="AO6" s="9" t="s">
        <v>53</v>
      </c>
      <c r="AP6" s="9" t="s">
        <v>53</v>
      </c>
      <c r="AQ6" s="9" t="s">
        <v>53</v>
      </c>
      <c r="AR6" s="6">
        <v>80</v>
      </c>
      <c r="AS6" s="6">
        <v>85</v>
      </c>
      <c r="AT6" s="10" t="s">
        <v>58</v>
      </c>
      <c r="AU6" s="25">
        <f>AA6*1.5+AE6*1+AG6*2.5+AJ6*4.5+AN6*3.5+AR6*6+AS6*2+AT6*1</f>
        <v>1909.5</v>
      </c>
      <c r="AV6" s="31">
        <v>22</v>
      </c>
      <c r="AW6" s="31">
        <f t="shared" si="1"/>
        <v>86.795454545454547</v>
      </c>
      <c r="AX6" s="25">
        <f t="shared" si="2"/>
        <v>4499.5</v>
      </c>
      <c r="AY6" s="25">
        <f t="shared" si="3"/>
        <v>51</v>
      </c>
      <c r="AZ6" s="25">
        <f t="shared" si="4"/>
        <v>88.225490196078425</v>
      </c>
      <c r="BA6" s="25">
        <v>0</v>
      </c>
      <c r="BB6" s="25">
        <f t="shared" si="5"/>
        <v>88.225490196078425</v>
      </c>
    </row>
    <row r="7" spans="1:54" x14ac:dyDescent="0.15">
      <c r="A7" s="16">
        <v>4</v>
      </c>
      <c r="B7" s="8" t="s">
        <v>61</v>
      </c>
      <c r="C7" s="8" t="s">
        <v>62</v>
      </c>
      <c r="D7" s="8" t="s">
        <v>53</v>
      </c>
      <c r="E7" s="4">
        <v>80</v>
      </c>
      <c r="F7" s="4">
        <v>81</v>
      </c>
      <c r="G7" s="8" t="s">
        <v>53</v>
      </c>
      <c r="H7" s="4">
        <v>83</v>
      </c>
      <c r="I7" s="4">
        <v>75</v>
      </c>
      <c r="J7" s="8" t="s">
        <v>53</v>
      </c>
      <c r="K7" s="8" t="s">
        <v>53</v>
      </c>
      <c r="L7" s="4">
        <v>83</v>
      </c>
      <c r="M7" s="4">
        <v>80</v>
      </c>
      <c r="N7" s="4">
        <v>90</v>
      </c>
      <c r="O7" s="4">
        <v>87</v>
      </c>
      <c r="P7" s="4">
        <v>90</v>
      </c>
      <c r="Q7" s="4">
        <v>81</v>
      </c>
      <c r="R7" s="8" t="s">
        <v>53</v>
      </c>
      <c r="S7" s="4">
        <v>100</v>
      </c>
      <c r="T7" s="5">
        <v>97</v>
      </c>
      <c r="U7" s="25">
        <f>E7*2+F7*3.5+H7*3+I7*2+L7*0.5+M7*3+N7*2+O7*3+P7*3+Q7*2+S7*2.5+T7*2.5</f>
        <v>2489.5</v>
      </c>
      <c r="V7" s="25">
        <v>29</v>
      </c>
      <c r="W7" s="25">
        <f t="shared" si="0"/>
        <v>85.84482758620689</v>
      </c>
      <c r="Y7" s="9" t="s">
        <v>61</v>
      </c>
      <c r="Z7" s="9" t="s">
        <v>62</v>
      </c>
      <c r="AA7" s="6">
        <v>76</v>
      </c>
      <c r="AB7" s="9" t="s">
        <v>53</v>
      </c>
      <c r="AC7" s="9" t="s">
        <v>53</v>
      </c>
      <c r="AD7" s="9" t="s">
        <v>53</v>
      </c>
      <c r="AE7" s="9" t="s">
        <v>55</v>
      </c>
      <c r="AF7" s="6"/>
      <c r="AG7" s="6">
        <v>87</v>
      </c>
      <c r="AH7" s="9" t="s">
        <v>53</v>
      </c>
      <c r="AI7" s="9" t="s">
        <v>53</v>
      </c>
      <c r="AJ7" s="6">
        <v>80</v>
      </c>
      <c r="AK7" s="9" t="s">
        <v>53</v>
      </c>
      <c r="AL7" s="9" t="s">
        <v>53</v>
      </c>
      <c r="AM7" s="9" t="s">
        <v>53</v>
      </c>
      <c r="AN7" s="6">
        <v>99</v>
      </c>
      <c r="AO7" s="9" t="s">
        <v>53</v>
      </c>
      <c r="AP7" s="9" t="s">
        <v>53</v>
      </c>
      <c r="AQ7" s="9" t="s">
        <v>53</v>
      </c>
      <c r="AR7" s="6">
        <v>82</v>
      </c>
      <c r="AS7" s="6">
        <v>88</v>
      </c>
      <c r="AT7" s="9" t="s">
        <v>55</v>
      </c>
      <c r="AU7" s="25">
        <f>AA7*1.5+AE7*1+AG7*2.5+AJ7*4.5+AN7*3.5+AR7*6+AS7*2+AT7*1</f>
        <v>1876</v>
      </c>
      <c r="AV7" s="31">
        <v>22</v>
      </c>
      <c r="AW7" s="31">
        <f t="shared" si="1"/>
        <v>85.272727272727266</v>
      </c>
      <c r="AX7" s="25">
        <f t="shared" si="2"/>
        <v>4365.5</v>
      </c>
      <c r="AY7" s="25">
        <f t="shared" si="3"/>
        <v>51</v>
      </c>
      <c r="AZ7" s="25">
        <f t="shared" si="4"/>
        <v>85.598039215686271</v>
      </c>
      <c r="BA7" s="25">
        <v>0</v>
      </c>
      <c r="BB7" s="25">
        <f t="shared" si="5"/>
        <v>85.598039215686271</v>
      </c>
    </row>
    <row r="8" spans="1:54" x14ac:dyDescent="0.15">
      <c r="A8" s="16">
        <v>5</v>
      </c>
      <c r="B8" s="8" t="s">
        <v>65</v>
      </c>
      <c r="C8" s="8" t="s">
        <v>66</v>
      </c>
      <c r="D8" s="8" t="s">
        <v>53</v>
      </c>
      <c r="E8" s="4">
        <v>68</v>
      </c>
      <c r="F8" s="4">
        <v>85</v>
      </c>
      <c r="G8" s="8" t="s">
        <v>53</v>
      </c>
      <c r="H8" s="4">
        <v>84</v>
      </c>
      <c r="I8" s="4">
        <v>82</v>
      </c>
      <c r="J8" s="8" t="s">
        <v>53</v>
      </c>
      <c r="K8" s="8" t="s">
        <v>53</v>
      </c>
      <c r="L8" s="4">
        <v>86</v>
      </c>
      <c r="M8" s="4">
        <v>78</v>
      </c>
      <c r="N8" s="4">
        <v>90</v>
      </c>
      <c r="O8" s="4">
        <v>69</v>
      </c>
      <c r="P8" s="4">
        <v>90</v>
      </c>
      <c r="Q8" s="8" t="s">
        <v>53</v>
      </c>
      <c r="R8" s="8" t="s">
        <v>53</v>
      </c>
      <c r="S8" s="4">
        <v>90</v>
      </c>
      <c r="T8" s="5">
        <v>94</v>
      </c>
      <c r="U8" s="25">
        <f>E8*2+F8*3.5+H8*3+I8*2+L8*0.5+M8*3+N8*2+O8*3+P8*3+S8*2.5+T8*2.5</f>
        <v>2243.5</v>
      </c>
      <c r="V8" s="25">
        <v>27</v>
      </c>
      <c r="W8" s="25">
        <f t="shared" si="0"/>
        <v>83.092592592592595</v>
      </c>
      <c r="Y8" s="9" t="s">
        <v>65</v>
      </c>
      <c r="Z8" s="9" t="s">
        <v>66</v>
      </c>
      <c r="AA8" s="6">
        <v>75</v>
      </c>
      <c r="AB8" s="9" t="s">
        <v>53</v>
      </c>
      <c r="AC8" s="9" t="s">
        <v>53</v>
      </c>
      <c r="AD8" s="9" t="s">
        <v>53</v>
      </c>
      <c r="AE8" s="9" t="s">
        <v>55</v>
      </c>
      <c r="AF8" s="6"/>
      <c r="AG8" s="6">
        <v>91</v>
      </c>
      <c r="AH8" s="9" t="s">
        <v>53</v>
      </c>
      <c r="AI8" s="9" t="s">
        <v>53</v>
      </c>
      <c r="AJ8" s="6">
        <v>88</v>
      </c>
      <c r="AK8" s="9" t="s">
        <v>53</v>
      </c>
      <c r="AL8" s="9" t="s">
        <v>53</v>
      </c>
      <c r="AM8" s="6">
        <v>87</v>
      </c>
      <c r="AN8" s="6">
        <v>96</v>
      </c>
      <c r="AO8" s="9" t="s">
        <v>53</v>
      </c>
      <c r="AP8" s="9" t="s">
        <v>53</v>
      </c>
      <c r="AQ8" s="9" t="s">
        <v>53</v>
      </c>
      <c r="AR8" s="6">
        <v>84</v>
      </c>
      <c r="AS8" s="6">
        <v>79</v>
      </c>
      <c r="AT8" s="9" t="s">
        <v>55</v>
      </c>
      <c r="AU8" s="25">
        <f>AA8*1.5+AE8*1+AG8*2.5+AJ8*4.5+AM8*2+AN8*3.5+AR8*6+AS8*2+AT8*1</f>
        <v>2078</v>
      </c>
      <c r="AV8" s="31">
        <v>24</v>
      </c>
      <c r="AW8" s="31">
        <f t="shared" si="1"/>
        <v>86.583333333333329</v>
      </c>
      <c r="AX8" s="25">
        <f t="shared" si="2"/>
        <v>4321.5</v>
      </c>
      <c r="AY8" s="25">
        <f t="shared" si="3"/>
        <v>51</v>
      </c>
      <c r="AZ8" s="25">
        <f t="shared" si="4"/>
        <v>84.735294117647058</v>
      </c>
      <c r="BA8" s="25">
        <v>0</v>
      </c>
      <c r="BB8" s="25">
        <f t="shared" si="5"/>
        <v>84.735294117647058</v>
      </c>
    </row>
    <row r="9" spans="1:54" x14ac:dyDescent="0.15">
      <c r="A9" s="16">
        <v>6</v>
      </c>
      <c r="B9" s="8" t="s">
        <v>63</v>
      </c>
      <c r="C9" s="8" t="s">
        <v>64</v>
      </c>
      <c r="D9" s="8" t="s">
        <v>53</v>
      </c>
      <c r="E9" s="4">
        <v>88</v>
      </c>
      <c r="F9" s="4">
        <v>79</v>
      </c>
      <c r="G9" s="8" t="s">
        <v>53</v>
      </c>
      <c r="H9" s="4">
        <v>89</v>
      </c>
      <c r="I9" s="4">
        <v>65</v>
      </c>
      <c r="J9" s="8" t="s">
        <v>53</v>
      </c>
      <c r="K9" s="8" t="s">
        <v>53</v>
      </c>
      <c r="L9" s="4">
        <v>88</v>
      </c>
      <c r="M9" s="4">
        <v>85</v>
      </c>
      <c r="N9" s="4">
        <v>82</v>
      </c>
      <c r="O9" s="4">
        <v>73</v>
      </c>
      <c r="P9" s="4">
        <v>82</v>
      </c>
      <c r="Q9" s="8" t="s">
        <v>53</v>
      </c>
      <c r="R9" s="8" t="s">
        <v>53</v>
      </c>
      <c r="S9" s="4">
        <v>98</v>
      </c>
      <c r="T9" s="5">
        <v>97</v>
      </c>
      <c r="U9" s="25">
        <f>E9*2+F9*3.5+H9*3+I9*2+L9*0.5+M9*3+N9*2+O9*3+P9*3+S9*2.5+T9*2.5</f>
        <v>2265</v>
      </c>
      <c r="V9" s="25">
        <v>27</v>
      </c>
      <c r="W9" s="25">
        <f t="shared" si="0"/>
        <v>83.888888888888886</v>
      </c>
      <c r="Y9" s="9" t="s">
        <v>63</v>
      </c>
      <c r="Z9" s="9" t="s">
        <v>64</v>
      </c>
      <c r="AA9" s="6">
        <v>60</v>
      </c>
      <c r="AB9" s="9" t="s">
        <v>53</v>
      </c>
      <c r="AC9" s="9" t="s">
        <v>53</v>
      </c>
      <c r="AD9" s="9" t="s">
        <v>53</v>
      </c>
      <c r="AE9" s="9" t="s">
        <v>55</v>
      </c>
      <c r="AF9" s="6"/>
      <c r="AG9" s="6">
        <v>88</v>
      </c>
      <c r="AH9" s="9" t="s">
        <v>53</v>
      </c>
      <c r="AI9" s="9" t="s">
        <v>53</v>
      </c>
      <c r="AJ9" s="6">
        <v>78</v>
      </c>
      <c r="AK9" s="9" t="s">
        <v>53</v>
      </c>
      <c r="AL9" s="9" t="s">
        <v>53</v>
      </c>
      <c r="AM9" s="6">
        <v>87</v>
      </c>
      <c r="AN9" s="6">
        <v>99</v>
      </c>
      <c r="AO9" s="9" t="s">
        <v>53</v>
      </c>
      <c r="AP9" s="9" t="s">
        <v>53</v>
      </c>
      <c r="AQ9" s="9" t="s">
        <v>53</v>
      </c>
      <c r="AR9" s="6">
        <v>86</v>
      </c>
      <c r="AS9" s="6">
        <v>87</v>
      </c>
      <c r="AT9" s="9" t="s">
        <v>55</v>
      </c>
      <c r="AU9" s="25">
        <f>AA9*1.5+AE9*1+AG9*2.5+AJ9*4.5+AM9*2+AN9*3.5+AR9*6+AS9*2+AT9*1</f>
        <v>2041.5</v>
      </c>
      <c r="AV9" s="31">
        <v>24</v>
      </c>
      <c r="AW9" s="31">
        <f t="shared" si="1"/>
        <v>85.0625</v>
      </c>
      <c r="AX9" s="25">
        <f t="shared" si="2"/>
        <v>4306.5</v>
      </c>
      <c r="AY9" s="25">
        <f t="shared" si="3"/>
        <v>51</v>
      </c>
      <c r="AZ9" s="25">
        <f t="shared" si="4"/>
        <v>84.441176470588232</v>
      </c>
      <c r="BA9" s="25">
        <v>0</v>
      </c>
      <c r="BB9" s="25">
        <f t="shared" si="5"/>
        <v>84.441176470588232</v>
      </c>
    </row>
    <row r="10" spans="1:54" x14ac:dyDescent="0.15">
      <c r="A10" s="16">
        <v>7</v>
      </c>
      <c r="B10" s="8" t="s">
        <v>69</v>
      </c>
      <c r="C10" s="8" t="s">
        <v>70</v>
      </c>
      <c r="D10" s="8" t="s">
        <v>53</v>
      </c>
      <c r="E10" s="4">
        <v>71</v>
      </c>
      <c r="F10" s="4">
        <v>83</v>
      </c>
      <c r="G10" s="8" t="s">
        <v>53</v>
      </c>
      <c r="H10" s="4">
        <v>81</v>
      </c>
      <c r="I10" s="4">
        <v>70</v>
      </c>
      <c r="J10" s="4"/>
      <c r="K10" s="8" t="s">
        <v>53</v>
      </c>
      <c r="L10" s="4">
        <v>90</v>
      </c>
      <c r="M10" s="4">
        <v>83</v>
      </c>
      <c r="N10" s="4">
        <v>90</v>
      </c>
      <c r="O10" s="4">
        <v>77</v>
      </c>
      <c r="P10" s="4">
        <v>75</v>
      </c>
      <c r="Q10" s="4">
        <v>85</v>
      </c>
      <c r="R10" s="8" t="s">
        <v>53</v>
      </c>
      <c r="S10" s="4">
        <v>88</v>
      </c>
      <c r="T10" s="4">
        <v>97</v>
      </c>
      <c r="U10" s="25">
        <f>E10*2+F10*3.5+H10*3+I10*2+L10*0.5+M10*3+N10*2+O10*3+P10*3+Q10*2+S10*2.5+T10*2.5</f>
        <v>2378</v>
      </c>
      <c r="V10" s="25">
        <v>29</v>
      </c>
      <c r="W10" s="25">
        <f t="shared" si="0"/>
        <v>82</v>
      </c>
      <c r="Y10" s="9" t="s">
        <v>69</v>
      </c>
      <c r="Z10" s="9" t="s">
        <v>70</v>
      </c>
      <c r="AA10" s="6">
        <v>63</v>
      </c>
      <c r="AB10" s="9" t="s">
        <v>53</v>
      </c>
      <c r="AC10" s="9" t="s">
        <v>53</v>
      </c>
      <c r="AD10" s="9" t="s">
        <v>53</v>
      </c>
      <c r="AE10" s="9" t="s">
        <v>54</v>
      </c>
      <c r="AF10" s="9" t="s">
        <v>53</v>
      </c>
      <c r="AG10" s="6">
        <v>74</v>
      </c>
      <c r="AH10" s="9" t="s">
        <v>53</v>
      </c>
      <c r="AI10" s="9" t="s">
        <v>53</v>
      </c>
      <c r="AJ10" s="6">
        <v>90</v>
      </c>
      <c r="AK10" s="9" t="s">
        <v>53</v>
      </c>
      <c r="AL10" s="9" t="s">
        <v>53</v>
      </c>
      <c r="AM10" s="9" t="s">
        <v>53</v>
      </c>
      <c r="AN10" s="6">
        <v>95</v>
      </c>
      <c r="AO10" s="9" t="s">
        <v>53</v>
      </c>
      <c r="AP10" s="9" t="s">
        <v>53</v>
      </c>
      <c r="AQ10" s="9" t="s">
        <v>53</v>
      </c>
      <c r="AR10" s="6">
        <v>84</v>
      </c>
      <c r="AS10" s="6">
        <v>80</v>
      </c>
      <c r="AT10" s="10" t="s">
        <v>55</v>
      </c>
      <c r="AU10" s="25">
        <f>AA10*1.5+AE10*1+AG10*2.5+AJ10*4.5+AN10*3.5+AR10*6+AS10*2+AT10*1</f>
        <v>1861</v>
      </c>
      <c r="AV10" s="31">
        <v>22</v>
      </c>
      <c r="AW10" s="31">
        <f t="shared" si="1"/>
        <v>84.590909090909093</v>
      </c>
      <c r="AX10" s="25">
        <f t="shared" si="2"/>
        <v>4239</v>
      </c>
      <c r="AY10" s="25">
        <f t="shared" si="3"/>
        <v>51</v>
      </c>
      <c r="AZ10" s="25">
        <f t="shared" si="4"/>
        <v>83.117647058823536</v>
      </c>
      <c r="BA10" s="25">
        <v>0</v>
      </c>
      <c r="BB10" s="25">
        <f t="shared" si="5"/>
        <v>83.117647058823536</v>
      </c>
    </row>
    <row r="11" spans="1:54" x14ac:dyDescent="0.15">
      <c r="A11" s="16">
        <v>8</v>
      </c>
      <c r="B11" s="8" t="s">
        <v>81</v>
      </c>
      <c r="C11" s="8" t="s">
        <v>82</v>
      </c>
      <c r="D11" s="8" t="s">
        <v>53</v>
      </c>
      <c r="E11" s="4">
        <v>72</v>
      </c>
      <c r="F11" s="4">
        <v>74</v>
      </c>
      <c r="G11" s="8" t="s">
        <v>53</v>
      </c>
      <c r="H11" s="4">
        <v>80</v>
      </c>
      <c r="I11" s="4">
        <v>74</v>
      </c>
      <c r="J11" s="4"/>
      <c r="K11" s="8" t="s">
        <v>53</v>
      </c>
      <c r="L11" s="4">
        <v>85</v>
      </c>
      <c r="M11" s="4">
        <v>71</v>
      </c>
      <c r="N11" s="4">
        <v>85</v>
      </c>
      <c r="O11" s="4">
        <v>79</v>
      </c>
      <c r="P11" s="4">
        <v>90</v>
      </c>
      <c r="Q11" s="4">
        <v>73</v>
      </c>
      <c r="R11" s="8" t="s">
        <v>53</v>
      </c>
      <c r="S11" s="4">
        <v>84</v>
      </c>
      <c r="T11" s="4">
        <v>89</v>
      </c>
      <c r="U11" s="25">
        <f>E11*2+F11*3.5+H11*3+I11*2+L11*0.5+M11*3+N11*2+O11*3+P11*3+Q11*2+S11*2.5+T11*2.5</f>
        <v>2302</v>
      </c>
      <c r="V11" s="25">
        <v>29</v>
      </c>
      <c r="W11" s="25">
        <f t="shared" si="0"/>
        <v>79.379310344827587</v>
      </c>
      <c r="Y11" s="9" t="s">
        <v>81</v>
      </c>
      <c r="Z11" s="9" t="s">
        <v>82</v>
      </c>
      <c r="AA11" s="6">
        <v>62</v>
      </c>
      <c r="AB11" s="9" t="s">
        <v>53</v>
      </c>
      <c r="AC11" s="9" t="s">
        <v>53</v>
      </c>
      <c r="AD11" s="9" t="s">
        <v>53</v>
      </c>
      <c r="AE11" s="9" t="s">
        <v>54</v>
      </c>
      <c r="AF11" s="9" t="s">
        <v>53</v>
      </c>
      <c r="AG11" s="6">
        <v>86</v>
      </c>
      <c r="AH11" s="9" t="s">
        <v>53</v>
      </c>
      <c r="AI11" s="9" t="s">
        <v>53</v>
      </c>
      <c r="AJ11" s="6">
        <v>87</v>
      </c>
      <c r="AK11" s="9" t="s">
        <v>53</v>
      </c>
      <c r="AL11" s="9" t="s">
        <v>53</v>
      </c>
      <c r="AM11" s="9" t="s">
        <v>53</v>
      </c>
      <c r="AN11" s="6">
        <v>92</v>
      </c>
      <c r="AO11" s="9" t="s">
        <v>53</v>
      </c>
      <c r="AP11" s="9" t="s">
        <v>53</v>
      </c>
      <c r="AQ11" s="9" t="s">
        <v>53</v>
      </c>
      <c r="AR11" s="6">
        <v>94</v>
      </c>
      <c r="AS11" s="6">
        <v>80</v>
      </c>
      <c r="AT11" s="10" t="s">
        <v>55</v>
      </c>
      <c r="AU11" s="25">
        <f>AA11*1.5+AE11*1+AG11*2.5+AJ11*4.5+AN11*3.5+AR11*6+AS11*2+AT11*1</f>
        <v>1925.5</v>
      </c>
      <c r="AV11" s="31">
        <v>22</v>
      </c>
      <c r="AW11" s="31">
        <f t="shared" si="1"/>
        <v>87.522727272727266</v>
      </c>
      <c r="AX11" s="25">
        <f t="shared" si="2"/>
        <v>4227.5</v>
      </c>
      <c r="AY11" s="25">
        <f t="shared" si="3"/>
        <v>51</v>
      </c>
      <c r="AZ11" s="25">
        <f t="shared" si="4"/>
        <v>82.892156862745097</v>
      </c>
      <c r="BA11" s="25">
        <v>0</v>
      </c>
      <c r="BB11" s="25">
        <f t="shared" si="5"/>
        <v>82.892156862745097</v>
      </c>
    </row>
    <row r="12" spans="1:54" x14ac:dyDescent="0.15">
      <c r="A12" s="18">
        <v>9</v>
      </c>
      <c r="B12" s="8" t="s">
        <v>67</v>
      </c>
      <c r="C12" s="8" t="s">
        <v>68</v>
      </c>
      <c r="D12" s="8" t="s">
        <v>53</v>
      </c>
      <c r="E12" s="4">
        <v>62</v>
      </c>
      <c r="F12" s="4">
        <v>63</v>
      </c>
      <c r="G12" s="8" t="s">
        <v>53</v>
      </c>
      <c r="H12" s="4">
        <v>86</v>
      </c>
      <c r="I12" s="4">
        <v>79</v>
      </c>
      <c r="J12" s="4"/>
      <c r="K12" s="8" t="s">
        <v>53</v>
      </c>
      <c r="L12" s="4">
        <v>84</v>
      </c>
      <c r="M12" s="4">
        <v>69</v>
      </c>
      <c r="N12" s="4">
        <v>90</v>
      </c>
      <c r="O12" s="4">
        <v>87</v>
      </c>
      <c r="P12" s="4">
        <v>80</v>
      </c>
      <c r="Q12" s="8" t="s">
        <v>53</v>
      </c>
      <c r="R12" s="8" t="s">
        <v>53</v>
      </c>
      <c r="S12" s="4">
        <v>72</v>
      </c>
      <c r="T12" s="4">
        <v>84</v>
      </c>
      <c r="U12" s="25">
        <f>E12*2+F12*3.5+H12*3+I12*2+L12*0.5+M12*3+N12*2+O12*3+P12*3+S12*2.5+T12*2.5</f>
        <v>2080.5</v>
      </c>
      <c r="V12" s="25">
        <v>27</v>
      </c>
      <c r="W12" s="25">
        <f t="shared" si="0"/>
        <v>77.055555555555557</v>
      </c>
      <c r="Y12" s="9" t="s">
        <v>67</v>
      </c>
      <c r="Z12" s="9" t="s">
        <v>68</v>
      </c>
      <c r="AA12" s="6">
        <v>86</v>
      </c>
      <c r="AB12" s="9" t="s">
        <v>53</v>
      </c>
      <c r="AC12" s="9" t="s">
        <v>53</v>
      </c>
      <c r="AD12" s="9" t="s">
        <v>53</v>
      </c>
      <c r="AE12" s="9" t="s">
        <v>54</v>
      </c>
      <c r="AF12" s="9" t="s">
        <v>53</v>
      </c>
      <c r="AG12" s="6">
        <v>91</v>
      </c>
      <c r="AH12" s="9" t="s">
        <v>53</v>
      </c>
      <c r="AI12" s="9" t="s">
        <v>53</v>
      </c>
      <c r="AJ12" s="6">
        <v>86</v>
      </c>
      <c r="AK12" s="9" t="s">
        <v>53</v>
      </c>
      <c r="AL12" s="9" t="s">
        <v>53</v>
      </c>
      <c r="AM12" s="6">
        <v>87</v>
      </c>
      <c r="AN12" s="6">
        <v>96</v>
      </c>
      <c r="AO12" s="9" t="s">
        <v>53</v>
      </c>
      <c r="AP12" s="9" t="s">
        <v>53</v>
      </c>
      <c r="AQ12" s="9" t="s">
        <v>53</v>
      </c>
      <c r="AR12" s="6">
        <v>87</v>
      </c>
      <c r="AS12" s="6">
        <v>83</v>
      </c>
      <c r="AT12" s="10" t="s">
        <v>54</v>
      </c>
      <c r="AU12" s="25">
        <f>AA12*1.5+AE12*1+AG12*2.5+AJ12*4.5+AM12*2+AN12*3.5+AR12*6+AS12*2+AT12*1</f>
        <v>2131.5</v>
      </c>
      <c r="AV12" s="31">
        <v>24</v>
      </c>
      <c r="AW12" s="31">
        <f t="shared" si="1"/>
        <v>88.8125</v>
      </c>
      <c r="AX12" s="25">
        <f t="shared" si="2"/>
        <v>4212</v>
      </c>
      <c r="AY12" s="25">
        <f t="shared" si="3"/>
        <v>51</v>
      </c>
      <c r="AZ12" s="25">
        <f t="shared" si="4"/>
        <v>82.588235294117652</v>
      </c>
      <c r="BA12" s="25">
        <v>0</v>
      </c>
      <c r="BB12" s="25">
        <f t="shared" si="5"/>
        <v>82.588235294117652</v>
      </c>
    </row>
    <row r="13" spans="1:54" x14ac:dyDescent="0.15">
      <c r="A13" s="19">
        <v>10</v>
      </c>
      <c r="B13" s="8" t="s">
        <v>71</v>
      </c>
      <c r="C13" s="8" t="s">
        <v>72</v>
      </c>
      <c r="D13" s="8" t="s">
        <v>53</v>
      </c>
      <c r="E13" s="4">
        <v>81</v>
      </c>
      <c r="F13" s="4">
        <v>78</v>
      </c>
      <c r="G13" s="8" t="s">
        <v>53</v>
      </c>
      <c r="H13" s="4">
        <v>92</v>
      </c>
      <c r="I13" s="4">
        <v>84</v>
      </c>
      <c r="J13" s="8" t="s">
        <v>53</v>
      </c>
      <c r="K13" s="4">
        <v>82</v>
      </c>
      <c r="L13" s="4">
        <v>89</v>
      </c>
      <c r="M13" s="4">
        <v>74</v>
      </c>
      <c r="N13" s="8" t="s">
        <v>53</v>
      </c>
      <c r="O13" s="4">
        <v>76</v>
      </c>
      <c r="P13" s="4">
        <v>84</v>
      </c>
      <c r="Q13" s="8" t="s">
        <v>53</v>
      </c>
      <c r="R13" s="8" t="s">
        <v>53</v>
      </c>
      <c r="S13" s="4">
        <v>94</v>
      </c>
      <c r="T13" s="4">
        <v>93</v>
      </c>
      <c r="U13" s="25">
        <f>E13*2+F13*3.5+H13*3+I13*2+K13*1.5+L13*0.5+M13*3+O13*3+P13*3+S13*2.5+T13*2.5</f>
        <v>2216</v>
      </c>
      <c r="V13" s="25">
        <v>26.5</v>
      </c>
      <c r="W13" s="25">
        <f t="shared" si="0"/>
        <v>83.622641509433961</v>
      </c>
      <c r="Y13" s="9" t="s">
        <v>71</v>
      </c>
      <c r="Z13" s="23" t="s">
        <v>72</v>
      </c>
      <c r="AA13" s="6">
        <v>82</v>
      </c>
      <c r="AB13" s="9" t="s">
        <v>53</v>
      </c>
      <c r="AC13" s="9" t="s">
        <v>53</v>
      </c>
      <c r="AD13" s="6">
        <v>74</v>
      </c>
      <c r="AE13" s="9" t="s">
        <v>55</v>
      </c>
      <c r="AF13" s="9" t="s">
        <v>53</v>
      </c>
      <c r="AG13" s="6">
        <v>83</v>
      </c>
      <c r="AH13" s="9" t="s">
        <v>53</v>
      </c>
      <c r="AI13" s="9" t="s">
        <v>53</v>
      </c>
      <c r="AJ13" s="6">
        <v>51</v>
      </c>
      <c r="AK13" s="10" t="s">
        <v>53</v>
      </c>
      <c r="AL13" s="9" t="s">
        <v>53</v>
      </c>
      <c r="AM13" s="7">
        <v>87</v>
      </c>
      <c r="AN13" s="7">
        <v>87</v>
      </c>
      <c r="AO13" s="10" t="s">
        <v>53</v>
      </c>
      <c r="AP13" s="10" t="s">
        <v>53</v>
      </c>
      <c r="AQ13" s="10" t="s">
        <v>53</v>
      </c>
      <c r="AR13" s="7">
        <v>87</v>
      </c>
      <c r="AS13" s="7">
        <v>90</v>
      </c>
      <c r="AT13" s="10" t="s">
        <v>55</v>
      </c>
      <c r="AU13" s="25">
        <f>AA13*1.5+AD13*2+AE13*1+AG13*2.5+AJ13*4.5+AM13*2+AN13*3.5+AR13*6+AS13*2+AT13*1</f>
        <v>2058.5</v>
      </c>
      <c r="AV13" s="31">
        <v>26</v>
      </c>
      <c r="AW13" s="31">
        <f t="shared" si="1"/>
        <v>79.17307692307692</v>
      </c>
      <c r="AX13" s="25">
        <f t="shared" si="2"/>
        <v>4274.5</v>
      </c>
      <c r="AY13" s="25">
        <f t="shared" si="3"/>
        <v>52.5</v>
      </c>
      <c r="AZ13" s="25">
        <f t="shared" si="4"/>
        <v>81.419047619047618</v>
      </c>
      <c r="BA13" s="25">
        <v>1</v>
      </c>
      <c r="BB13" s="25">
        <f t="shared" si="5"/>
        <v>82.419047619047618</v>
      </c>
    </row>
    <row r="14" spans="1:54" x14ac:dyDescent="0.15">
      <c r="A14" s="16">
        <v>11</v>
      </c>
      <c r="B14" s="8" t="s">
        <v>77</v>
      </c>
      <c r="C14" s="8" t="s">
        <v>78</v>
      </c>
      <c r="D14" s="8" t="s">
        <v>53</v>
      </c>
      <c r="E14" s="4">
        <v>69</v>
      </c>
      <c r="F14" s="4">
        <v>88</v>
      </c>
      <c r="G14" s="8" t="s">
        <v>53</v>
      </c>
      <c r="H14" s="4">
        <v>79</v>
      </c>
      <c r="I14" s="4">
        <v>78</v>
      </c>
      <c r="J14" s="4"/>
      <c r="K14" s="8" t="s">
        <v>53</v>
      </c>
      <c r="L14" s="4">
        <v>87</v>
      </c>
      <c r="M14" s="4">
        <v>85</v>
      </c>
      <c r="N14" s="4">
        <v>82</v>
      </c>
      <c r="O14" s="4">
        <v>75</v>
      </c>
      <c r="P14" s="4">
        <v>71</v>
      </c>
      <c r="Q14" s="4">
        <v>83</v>
      </c>
      <c r="R14" s="8" t="s">
        <v>53</v>
      </c>
      <c r="S14" s="4">
        <v>85</v>
      </c>
      <c r="T14" s="4">
        <v>89</v>
      </c>
      <c r="U14" s="25">
        <f>E14*2+F14*3.5+H14*3+I14*2+L14*0.5+M14*3+N14*2+O14*3+P14*3+Q14*2+S14*2.5+T14*2.5</f>
        <v>2340.5</v>
      </c>
      <c r="V14" s="25">
        <v>29</v>
      </c>
      <c r="W14" s="25">
        <f t="shared" si="0"/>
        <v>80.706896551724142</v>
      </c>
      <c r="Y14" s="9" t="s">
        <v>77</v>
      </c>
      <c r="Z14" s="9" t="s">
        <v>78</v>
      </c>
      <c r="AA14" s="6">
        <v>70</v>
      </c>
      <c r="AB14" s="9" t="s">
        <v>53</v>
      </c>
      <c r="AC14" s="9" t="s">
        <v>53</v>
      </c>
      <c r="AD14" s="9" t="s">
        <v>53</v>
      </c>
      <c r="AE14" s="9" t="s">
        <v>55</v>
      </c>
      <c r="AF14" s="9" t="s">
        <v>53</v>
      </c>
      <c r="AG14" s="6">
        <v>85</v>
      </c>
      <c r="AH14" s="9" t="s">
        <v>53</v>
      </c>
      <c r="AI14" s="9" t="s">
        <v>53</v>
      </c>
      <c r="AJ14" s="6">
        <v>81</v>
      </c>
      <c r="AK14" s="9" t="s">
        <v>53</v>
      </c>
      <c r="AL14" s="9" t="s">
        <v>53</v>
      </c>
      <c r="AM14" s="9" t="s">
        <v>53</v>
      </c>
      <c r="AN14" s="6">
        <v>96</v>
      </c>
      <c r="AO14" s="9" t="s">
        <v>53</v>
      </c>
      <c r="AP14" s="9" t="s">
        <v>53</v>
      </c>
      <c r="AQ14" s="9" t="s">
        <v>53</v>
      </c>
      <c r="AR14" s="6">
        <v>83</v>
      </c>
      <c r="AS14" s="6">
        <v>80</v>
      </c>
      <c r="AT14" s="10" t="s">
        <v>55</v>
      </c>
      <c r="AU14" s="25">
        <f>AA14*1.5+AE14*1+AG14*2.5+AJ14*4.5+AN14*3.5+AR14*6+AS14*2+AT14*1</f>
        <v>1846</v>
      </c>
      <c r="AV14" s="31">
        <v>22</v>
      </c>
      <c r="AW14" s="31">
        <f t="shared" si="1"/>
        <v>83.909090909090907</v>
      </c>
      <c r="AX14" s="25">
        <f t="shared" si="2"/>
        <v>4186.5</v>
      </c>
      <c r="AY14" s="25">
        <f t="shared" si="3"/>
        <v>51</v>
      </c>
      <c r="AZ14" s="25">
        <f t="shared" si="4"/>
        <v>82.088235294117652</v>
      </c>
      <c r="BA14" s="25">
        <v>0</v>
      </c>
      <c r="BB14" s="25">
        <f t="shared" si="5"/>
        <v>82.088235294117652</v>
      </c>
    </row>
    <row r="15" spans="1:54" x14ac:dyDescent="0.15">
      <c r="A15" s="16">
        <v>12</v>
      </c>
      <c r="B15" s="8" t="s">
        <v>73</v>
      </c>
      <c r="C15" s="8" t="s">
        <v>74</v>
      </c>
      <c r="D15" s="8" t="s">
        <v>53</v>
      </c>
      <c r="E15" s="4">
        <v>80</v>
      </c>
      <c r="F15" s="4">
        <v>71</v>
      </c>
      <c r="G15" s="8" t="s">
        <v>53</v>
      </c>
      <c r="H15" s="4">
        <v>85</v>
      </c>
      <c r="I15" s="4">
        <v>83</v>
      </c>
      <c r="J15" s="8" t="s">
        <v>53</v>
      </c>
      <c r="K15" s="8" t="s">
        <v>53</v>
      </c>
      <c r="L15" s="4">
        <v>87</v>
      </c>
      <c r="M15" s="4">
        <v>74</v>
      </c>
      <c r="N15" s="8" t="s">
        <v>53</v>
      </c>
      <c r="O15" s="4">
        <v>77</v>
      </c>
      <c r="P15" s="4">
        <v>91</v>
      </c>
      <c r="Q15" s="8" t="s">
        <v>53</v>
      </c>
      <c r="R15" s="8" t="s">
        <v>53</v>
      </c>
      <c r="S15" s="4">
        <v>67</v>
      </c>
      <c r="T15" s="4">
        <v>85</v>
      </c>
      <c r="U15" s="25">
        <f>E15*2+F15*3.5+H15*3+I15*2+L15*0.5+M15*3+O15*3+P15*3+S15*2.5+T15*2.5</f>
        <v>1979</v>
      </c>
      <c r="V15" s="25">
        <v>25</v>
      </c>
      <c r="W15" s="25">
        <f t="shared" si="0"/>
        <v>79.16</v>
      </c>
      <c r="Y15" s="9" t="s">
        <v>73</v>
      </c>
      <c r="Z15" s="9" t="s">
        <v>74</v>
      </c>
      <c r="AA15" s="6">
        <v>69</v>
      </c>
      <c r="AB15" s="9" t="s">
        <v>53</v>
      </c>
      <c r="AC15" s="9" t="s">
        <v>53</v>
      </c>
      <c r="AD15" s="9" t="s">
        <v>53</v>
      </c>
      <c r="AE15" s="9" t="s">
        <v>55</v>
      </c>
      <c r="AF15" s="6">
        <v>84</v>
      </c>
      <c r="AG15" s="6">
        <v>83</v>
      </c>
      <c r="AH15" s="9" t="s">
        <v>53</v>
      </c>
      <c r="AI15" s="9" t="s">
        <v>53</v>
      </c>
      <c r="AJ15" s="6">
        <v>70</v>
      </c>
      <c r="AK15" s="10" t="s">
        <v>53</v>
      </c>
      <c r="AL15" s="9" t="s">
        <v>53</v>
      </c>
      <c r="AM15" s="7">
        <v>87</v>
      </c>
      <c r="AN15" s="7">
        <v>96</v>
      </c>
      <c r="AO15" s="10" t="s">
        <v>53</v>
      </c>
      <c r="AP15" s="10" t="s">
        <v>53</v>
      </c>
      <c r="AQ15" s="10" t="s">
        <v>53</v>
      </c>
      <c r="AR15" s="7">
        <v>86</v>
      </c>
      <c r="AS15" s="7">
        <v>89</v>
      </c>
      <c r="AT15" s="10" t="s">
        <v>55</v>
      </c>
      <c r="AU15" s="25">
        <f>AA15*1.5+AE15*1+AF15*2+AG15*2.5+AJ15*4.5+AM15*2+AN15*3.5+AR15*6+AS15*2+AT15*1</f>
        <v>2168</v>
      </c>
      <c r="AV15" s="31">
        <v>26</v>
      </c>
      <c r="AW15" s="31">
        <f t="shared" si="1"/>
        <v>83.384615384615387</v>
      </c>
      <c r="AX15" s="25">
        <f t="shared" si="2"/>
        <v>4147</v>
      </c>
      <c r="AY15" s="25">
        <f t="shared" si="3"/>
        <v>51</v>
      </c>
      <c r="AZ15" s="25">
        <f t="shared" si="4"/>
        <v>81.313725490196077</v>
      </c>
      <c r="BA15" s="25">
        <v>0</v>
      </c>
      <c r="BB15" s="25">
        <f t="shared" si="5"/>
        <v>81.313725490196077</v>
      </c>
    </row>
    <row r="16" spans="1:54" x14ac:dyDescent="0.15">
      <c r="A16" s="16">
        <v>13</v>
      </c>
      <c r="B16" s="8" t="s">
        <v>79</v>
      </c>
      <c r="C16" s="8" t="s">
        <v>80</v>
      </c>
      <c r="D16" s="8" t="s">
        <v>53</v>
      </c>
      <c r="E16" s="4">
        <v>74</v>
      </c>
      <c r="F16" s="4">
        <v>84</v>
      </c>
      <c r="G16" s="8" t="s">
        <v>53</v>
      </c>
      <c r="H16" s="4">
        <v>83</v>
      </c>
      <c r="I16" s="4">
        <v>65</v>
      </c>
      <c r="J16" s="8" t="s">
        <v>53</v>
      </c>
      <c r="K16" s="8" t="s">
        <v>53</v>
      </c>
      <c r="L16" s="4">
        <v>87</v>
      </c>
      <c r="M16" s="4">
        <v>72</v>
      </c>
      <c r="N16" s="4">
        <v>77</v>
      </c>
      <c r="O16" s="4">
        <v>71</v>
      </c>
      <c r="P16" s="4">
        <v>67</v>
      </c>
      <c r="Q16" s="8" t="s">
        <v>53</v>
      </c>
      <c r="R16" s="8" t="s">
        <v>53</v>
      </c>
      <c r="S16" s="4">
        <v>87</v>
      </c>
      <c r="T16" s="5">
        <v>95</v>
      </c>
      <c r="U16" s="25">
        <f>E16*2+F16*3.5+H16*3+I16*2+L16*0.5+M16*3+N16*2+O16*3+P16*3+S16*2.5+T16*2.5</f>
        <v>2103.5</v>
      </c>
      <c r="V16" s="25">
        <v>27</v>
      </c>
      <c r="W16" s="25">
        <f t="shared" si="0"/>
        <v>77.907407407407405</v>
      </c>
      <c r="Y16" s="9" t="s">
        <v>79</v>
      </c>
      <c r="Z16" s="9" t="s">
        <v>80</v>
      </c>
      <c r="AA16" s="6">
        <v>74</v>
      </c>
      <c r="AB16" s="9" t="s">
        <v>53</v>
      </c>
      <c r="AC16" s="9" t="s">
        <v>53</v>
      </c>
      <c r="AD16" s="9" t="s">
        <v>53</v>
      </c>
      <c r="AE16" s="9" t="s">
        <v>58</v>
      </c>
      <c r="AF16" s="6"/>
      <c r="AG16" s="6">
        <v>88</v>
      </c>
      <c r="AH16" s="9" t="s">
        <v>53</v>
      </c>
      <c r="AI16" s="9" t="s">
        <v>53</v>
      </c>
      <c r="AJ16" s="6">
        <v>80</v>
      </c>
      <c r="AK16" s="9" t="s">
        <v>53</v>
      </c>
      <c r="AL16" s="9" t="s">
        <v>53</v>
      </c>
      <c r="AM16" s="6">
        <v>84</v>
      </c>
      <c r="AN16" s="6">
        <v>91</v>
      </c>
      <c r="AO16" s="9" t="s">
        <v>53</v>
      </c>
      <c r="AP16" s="9" t="s">
        <v>53</v>
      </c>
      <c r="AQ16" s="9" t="s">
        <v>53</v>
      </c>
      <c r="AR16" s="6">
        <v>87</v>
      </c>
      <c r="AS16" s="6">
        <v>86</v>
      </c>
      <c r="AT16" s="9" t="s">
        <v>54</v>
      </c>
      <c r="AU16" s="25">
        <f>AA16*1.5+AE16*1+AG16*2.5+AJ16*4.5+AM16*2+AN16*3.5+AR16*6+AS16*2+AT16*1</f>
        <v>2041.5</v>
      </c>
      <c r="AV16" s="31">
        <v>24</v>
      </c>
      <c r="AW16" s="31">
        <f t="shared" si="1"/>
        <v>85.0625</v>
      </c>
      <c r="AX16" s="25">
        <f t="shared" si="2"/>
        <v>4145</v>
      </c>
      <c r="AY16" s="25">
        <f t="shared" si="3"/>
        <v>51</v>
      </c>
      <c r="AZ16" s="25">
        <f t="shared" si="4"/>
        <v>81.274509803921575</v>
      </c>
      <c r="BA16" s="25">
        <v>0</v>
      </c>
      <c r="BB16" s="25">
        <f t="shared" si="5"/>
        <v>81.274509803921575</v>
      </c>
    </row>
    <row r="17" spans="1:54" x14ac:dyDescent="0.15">
      <c r="A17" s="16">
        <v>14</v>
      </c>
      <c r="B17" s="8" t="s">
        <v>75</v>
      </c>
      <c r="C17" s="8" t="s">
        <v>76</v>
      </c>
      <c r="D17" s="8" t="s">
        <v>53</v>
      </c>
      <c r="E17" s="4">
        <v>71</v>
      </c>
      <c r="F17" s="4">
        <v>70</v>
      </c>
      <c r="G17" s="8" t="s">
        <v>53</v>
      </c>
      <c r="H17" s="4">
        <v>80</v>
      </c>
      <c r="I17" s="4">
        <v>71</v>
      </c>
      <c r="J17" s="8" t="s">
        <v>53</v>
      </c>
      <c r="K17" s="8" t="s">
        <v>53</v>
      </c>
      <c r="L17" s="4">
        <v>87</v>
      </c>
      <c r="M17" s="4">
        <v>76</v>
      </c>
      <c r="N17" s="4">
        <v>86</v>
      </c>
      <c r="O17" s="4">
        <v>75</v>
      </c>
      <c r="P17" s="4">
        <v>83</v>
      </c>
      <c r="Q17" s="8" t="s">
        <v>53</v>
      </c>
      <c r="R17" s="8" t="s">
        <v>53</v>
      </c>
      <c r="S17" s="4">
        <v>84</v>
      </c>
      <c r="T17" s="4">
        <v>86</v>
      </c>
      <c r="U17" s="25">
        <f>E17*2+F17*3.5+H17*3+I17*2+L17*0.5+M17*3+N17*2+O17*3+P17*3+S17*2.5+T17*2.5</f>
        <v>2111.5</v>
      </c>
      <c r="V17" s="25">
        <v>27</v>
      </c>
      <c r="W17" s="25">
        <f t="shared" si="0"/>
        <v>78.203703703703709</v>
      </c>
      <c r="Y17" s="9" t="s">
        <v>75</v>
      </c>
      <c r="Z17" s="9" t="s">
        <v>76</v>
      </c>
      <c r="AA17" s="6">
        <v>73</v>
      </c>
      <c r="AB17" s="9" t="s">
        <v>53</v>
      </c>
      <c r="AC17" s="9" t="s">
        <v>53</v>
      </c>
      <c r="AD17" s="9" t="s">
        <v>53</v>
      </c>
      <c r="AE17" s="9" t="s">
        <v>55</v>
      </c>
      <c r="AF17" s="9" t="s">
        <v>53</v>
      </c>
      <c r="AG17" s="6">
        <v>91</v>
      </c>
      <c r="AH17" s="9" t="s">
        <v>53</v>
      </c>
      <c r="AI17" s="9" t="s">
        <v>53</v>
      </c>
      <c r="AJ17" s="6">
        <v>79</v>
      </c>
      <c r="AK17" s="10" t="s">
        <v>53</v>
      </c>
      <c r="AL17" s="9" t="s">
        <v>53</v>
      </c>
      <c r="AM17" s="7">
        <v>88</v>
      </c>
      <c r="AN17" s="7">
        <v>87</v>
      </c>
      <c r="AO17" s="10" t="s">
        <v>53</v>
      </c>
      <c r="AP17" s="10" t="s">
        <v>53</v>
      </c>
      <c r="AQ17" s="10" t="s">
        <v>53</v>
      </c>
      <c r="AR17" s="7">
        <v>88</v>
      </c>
      <c r="AS17" s="7">
        <v>76</v>
      </c>
      <c r="AT17" s="10" t="s">
        <v>55</v>
      </c>
      <c r="AU17" s="25">
        <f>AA17*1.5+AE17*1+AG17*2.5+AJ17*4.5+AM17*2+AN17*3.5+AR17*6+AS17*2+AT17*1</f>
        <v>2023</v>
      </c>
      <c r="AV17" s="31">
        <v>24</v>
      </c>
      <c r="AW17" s="31">
        <f t="shared" si="1"/>
        <v>84.291666666666671</v>
      </c>
      <c r="AX17" s="25">
        <f t="shared" si="2"/>
        <v>4134.5</v>
      </c>
      <c r="AY17" s="25">
        <f t="shared" si="3"/>
        <v>51</v>
      </c>
      <c r="AZ17" s="25">
        <f t="shared" si="4"/>
        <v>81.068627450980387</v>
      </c>
      <c r="BA17" s="25">
        <v>0</v>
      </c>
      <c r="BB17" s="25">
        <f t="shared" si="5"/>
        <v>81.068627450980387</v>
      </c>
    </row>
    <row r="18" spans="1:54" x14ac:dyDescent="0.15">
      <c r="A18" s="16">
        <v>15</v>
      </c>
      <c r="B18" s="8" t="s">
        <v>83</v>
      </c>
      <c r="C18" s="8" t="s">
        <v>84</v>
      </c>
      <c r="D18" s="8" t="s">
        <v>53</v>
      </c>
      <c r="E18" s="4">
        <v>83</v>
      </c>
      <c r="F18" s="4">
        <v>76</v>
      </c>
      <c r="G18" s="8" t="s">
        <v>53</v>
      </c>
      <c r="H18" s="4">
        <v>82</v>
      </c>
      <c r="I18" s="4">
        <v>75</v>
      </c>
      <c r="J18" s="8" t="s">
        <v>53</v>
      </c>
      <c r="K18" s="4">
        <v>76</v>
      </c>
      <c r="L18" s="4">
        <v>82</v>
      </c>
      <c r="M18" s="4">
        <v>62</v>
      </c>
      <c r="N18" s="8" t="s">
        <v>53</v>
      </c>
      <c r="O18" s="4">
        <v>81</v>
      </c>
      <c r="P18" s="4">
        <v>68</v>
      </c>
      <c r="Q18" s="8" t="s">
        <v>53</v>
      </c>
      <c r="R18" s="8" t="s">
        <v>53</v>
      </c>
      <c r="S18" s="4">
        <v>85</v>
      </c>
      <c r="T18" s="5">
        <v>86</v>
      </c>
      <c r="U18" s="25">
        <f>E18*2+F18*3.5+H18*3+I18*2+K18*1.5+L18*0.5+M18*3+O18*3+P18*3+S18*2.5+T18*2.5</f>
        <v>2043.5</v>
      </c>
      <c r="V18" s="25">
        <v>26.5</v>
      </c>
      <c r="W18" s="25">
        <f t="shared" si="0"/>
        <v>77.113207547169807</v>
      </c>
      <c r="Y18" s="9" t="s">
        <v>83</v>
      </c>
      <c r="Z18" s="9" t="s">
        <v>84</v>
      </c>
      <c r="AA18" s="6">
        <v>73</v>
      </c>
      <c r="AB18" s="9" t="s">
        <v>53</v>
      </c>
      <c r="AC18" s="9" t="s">
        <v>53</v>
      </c>
      <c r="AD18" s="6">
        <v>64</v>
      </c>
      <c r="AE18" s="9" t="s">
        <v>55</v>
      </c>
      <c r="AF18" s="6"/>
      <c r="AG18" s="6">
        <v>82</v>
      </c>
      <c r="AH18" s="9" t="s">
        <v>53</v>
      </c>
      <c r="AI18" s="9" t="s">
        <v>53</v>
      </c>
      <c r="AJ18" s="6">
        <v>82</v>
      </c>
      <c r="AK18" s="9" t="s">
        <v>53</v>
      </c>
      <c r="AL18" s="9" t="s">
        <v>53</v>
      </c>
      <c r="AM18" s="6">
        <v>80</v>
      </c>
      <c r="AN18" s="6">
        <v>96</v>
      </c>
      <c r="AO18" s="9" t="s">
        <v>53</v>
      </c>
      <c r="AP18" s="9" t="s">
        <v>53</v>
      </c>
      <c r="AQ18" s="9" t="s">
        <v>53</v>
      </c>
      <c r="AR18" s="6">
        <v>83</v>
      </c>
      <c r="AS18" s="6">
        <v>87</v>
      </c>
      <c r="AT18" s="9" t="s">
        <v>55</v>
      </c>
      <c r="AU18" s="25">
        <f>AA18*1.5+AD18*2+AE18*1+AG18*2.5+AJ18*4.5+AM18*2+AN18*3.5+AR18*6+AS18*2+AT18*1</f>
        <v>2149.5</v>
      </c>
      <c r="AV18" s="31">
        <v>26</v>
      </c>
      <c r="AW18" s="31">
        <f t="shared" si="1"/>
        <v>82.67307692307692</v>
      </c>
      <c r="AX18" s="25">
        <f t="shared" si="2"/>
        <v>4193</v>
      </c>
      <c r="AY18" s="25">
        <f t="shared" si="3"/>
        <v>52.5</v>
      </c>
      <c r="AZ18" s="25">
        <f t="shared" si="4"/>
        <v>79.86666666666666</v>
      </c>
      <c r="BA18" s="25">
        <v>0</v>
      </c>
      <c r="BB18" s="25">
        <f t="shared" si="5"/>
        <v>79.86666666666666</v>
      </c>
    </row>
    <row r="19" spans="1:54" x14ac:dyDescent="0.15">
      <c r="A19" s="16">
        <v>16</v>
      </c>
      <c r="B19" s="8" t="s">
        <v>89</v>
      </c>
      <c r="C19" s="8" t="s">
        <v>90</v>
      </c>
      <c r="D19" s="8" t="s">
        <v>53</v>
      </c>
      <c r="E19" s="4">
        <v>71</v>
      </c>
      <c r="F19" s="4">
        <v>73</v>
      </c>
      <c r="G19" s="8" t="s">
        <v>53</v>
      </c>
      <c r="H19" s="4">
        <v>87</v>
      </c>
      <c r="I19" s="4">
        <v>65</v>
      </c>
      <c r="J19" s="8" t="s">
        <v>53</v>
      </c>
      <c r="K19" s="8" t="s">
        <v>53</v>
      </c>
      <c r="L19" s="4">
        <v>89</v>
      </c>
      <c r="M19" s="4">
        <v>81</v>
      </c>
      <c r="N19" s="4">
        <v>60</v>
      </c>
      <c r="O19" s="4">
        <v>82</v>
      </c>
      <c r="P19" s="4">
        <v>90</v>
      </c>
      <c r="Q19" s="8" t="s">
        <v>53</v>
      </c>
      <c r="R19" s="8" t="s">
        <v>53</v>
      </c>
      <c r="S19" s="4">
        <v>87</v>
      </c>
      <c r="T19" s="5">
        <v>87</v>
      </c>
      <c r="U19" s="25">
        <f>E19*2+F19*3.5+H19*3+I19*2+L19*0.5+M19*3+N19*2+O19*3+P19*3+S19*2.5+T19*2.5</f>
        <v>2147</v>
      </c>
      <c r="V19" s="25">
        <v>27</v>
      </c>
      <c r="W19" s="25">
        <f t="shared" si="0"/>
        <v>79.518518518518519</v>
      </c>
      <c r="Y19" s="9" t="s">
        <v>89</v>
      </c>
      <c r="Z19" s="9" t="s">
        <v>90</v>
      </c>
      <c r="AA19" s="6">
        <v>70</v>
      </c>
      <c r="AB19" s="9" t="s">
        <v>53</v>
      </c>
      <c r="AC19" s="9" t="s">
        <v>53</v>
      </c>
      <c r="AD19" s="9" t="s">
        <v>53</v>
      </c>
      <c r="AE19" s="9" t="s">
        <v>55</v>
      </c>
      <c r="AF19" s="6"/>
      <c r="AG19" s="6">
        <v>94</v>
      </c>
      <c r="AH19" s="9" t="s">
        <v>53</v>
      </c>
      <c r="AI19" s="9" t="s">
        <v>53</v>
      </c>
      <c r="AJ19" s="6">
        <v>63</v>
      </c>
      <c r="AK19" s="9" t="s">
        <v>53</v>
      </c>
      <c r="AL19" s="9" t="s">
        <v>53</v>
      </c>
      <c r="AM19" s="6">
        <v>88</v>
      </c>
      <c r="AN19" s="6">
        <v>71</v>
      </c>
      <c r="AO19" s="9" t="s">
        <v>53</v>
      </c>
      <c r="AP19" s="9" t="s">
        <v>53</v>
      </c>
      <c r="AQ19" s="9" t="s">
        <v>53</v>
      </c>
      <c r="AR19" s="6">
        <v>89</v>
      </c>
      <c r="AS19" s="6">
        <v>82</v>
      </c>
      <c r="AT19" s="9" t="s">
        <v>58</v>
      </c>
      <c r="AU19" s="25">
        <f>AA19*1.5+AE19*1+AG19*2.5+AJ19*4.5+AM19*2+AN19*3.5+AR19*6+AS19*2+AT19*1</f>
        <v>1906</v>
      </c>
      <c r="AV19" s="31">
        <v>24</v>
      </c>
      <c r="AW19" s="31">
        <f t="shared" si="1"/>
        <v>79.416666666666671</v>
      </c>
      <c r="AX19" s="25">
        <f t="shared" si="2"/>
        <v>4053</v>
      </c>
      <c r="AY19" s="25">
        <f t="shared" si="3"/>
        <v>51</v>
      </c>
      <c r="AZ19" s="25">
        <f t="shared" si="4"/>
        <v>79.470588235294116</v>
      </c>
      <c r="BA19" s="25">
        <v>0</v>
      </c>
      <c r="BB19" s="25">
        <f t="shared" si="5"/>
        <v>79.470588235294116</v>
      </c>
    </row>
    <row r="20" spans="1:54" x14ac:dyDescent="0.15">
      <c r="A20" s="16">
        <v>17</v>
      </c>
      <c r="B20" s="8" t="s">
        <v>127</v>
      </c>
      <c r="C20" s="8" t="s">
        <v>128</v>
      </c>
      <c r="D20" s="8" t="s">
        <v>53</v>
      </c>
      <c r="E20" s="4">
        <v>77</v>
      </c>
      <c r="F20" s="4">
        <v>75</v>
      </c>
      <c r="G20" s="8" t="s">
        <v>53</v>
      </c>
      <c r="H20" s="4">
        <v>80</v>
      </c>
      <c r="I20" s="4">
        <v>73</v>
      </c>
      <c r="J20" s="4"/>
      <c r="K20" s="8" t="s">
        <v>53</v>
      </c>
      <c r="L20" s="4">
        <v>89</v>
      </c>
      <c r="M20" s="4">
        <v>67</v>
      </c>
      <c r="N20" s="4">
        <v>89</v>
      </c>
      <c r="O20" s="4">
        <v>83</v>
      </c>
      <c r="P20" s="4">
        <v>73</v>
      </c>
      <c r="Q20" s="4">
        <v>82</v>
      </c>
      <c r="R20" s="8" t="s">
        <v>53</v>
      </c>
      <c r="S20" s="4">
        <v>85</v>
      </c>
      <c r="T20" s="4">
        <v>84</v>
      </c>
      <c r="U20" s="25">
        <f>E20*2+F20*3.5+H20*3+I20*2+L20*0.5+M20*3+N20*2+O20*3+P20*3+Q20*2+S20*2.5+T20*2.5</f>
        <v>2280.5</v>
      </c>
      <c r="V20" s="25">
        <v>29</v>
      </c>
      <c r="W20" s="25">
        <f t="shared" si="0"/>
        <v>78.637931034482762</v>
      </c>
      <c r="Y20" s="9" t="s">
        <v>127</v>
      </c>
      <c r="Z20" s="9" t="s">
        <v>128</v>
      </c>
      <c r="AA20" s="6">
        <v>65</v>
      </c>
      <c r="AB20" s="9" t="s">
        <v>53</v>
      </c>
      <c r="AC20" s="9" t="s">
        <v>53</v>
      </c>
      <c r="AD20" s="9" t="s">
        <v>53</v>
      </c>
      <c r="AE20" s="9" t="s">
        <v>58</v>
      </c>
      <c r="AF20" s="9" t="s">
        <v>53</v>
      </c>
      <c r="AG20" s="6">
        <v>87</v>
      </c>
      <c r="AH20" s="9" t="s">
        <v>53</v>
      </c>
      <c r="AI20" s="9" t="s">
        <v>53</v>
      </c>
      <c r="AJ20" s="6">
        <v>66</v>
      </c>
      <c r="AK20" s="9" t="s">
        <v>53</v>
      </c>
      <c r="AL20" s="9" t="s">
        <v>53</v>
      </c>
      <c r="AM20" s="9" t="s">
        <v>53</v>
      </c>
      <c r="AN20" s="6">
        <v>92</v>
      </c>
      <c r="AO20" s="9" t="s">
        <v>53</v>
      </c>
      <c r="AP20" s="9" t="s">
        <v>53</v>
      </c>
      <c r="AQ20" s="9" t="s">
        <v>53</v>
      </c>
      <c r="AR20" s="6">
        <v>82</v>
      </c>
      <c r="AS20" s="6">
        <v>91</v>
      </c>
      <c r="AT20" s="10" t="s">
        <v>55</v>
      </c>
      <c r="AU20" s="25">
        <f>AA20*1.5+AE20*1+AG20*2.5+AJ20*4.5+AN20*3.5+AR20*6+AS20*2+AT20*1</f>
        <v>1768</v>
      </c>
      <c r="AV20" s="31">
        <v>22</v>
      </c>
      <c r="AW20" s="31">
        <f t="shared" si="1"/>
        <v>80.36363636363636</v>
      </c>
      <c r="AX20" s="25">
        <f t="shared" si="2"/>
        <v>4048.5</v>
      </c>
      <c r="AY20" s="25">
        <f t="shared" si="3"/>
        <v>51</v>
      </c>
      <c r="AZ20" s="25">
        <f t="shared" si="4"/>
        <v>79.382352941176464</v>
      </c>
      <c r="BA20" s="25">
        <v>0</v>
      </c>
      <c r="BB20" s="25">
        <f t="shared" si="5"/>
        <v>79.382352941176464</v>
      </c>
    </row>
    <row r="21" spans="1:54" x14ac:dyDescent="0.15">
      <c r="A21" s="16">
        <v>18</v>
      </c>
      <c r="B21" s="8" t="s">
        <v>91</v>
      </c>
      <c r="C21" s="8" t="s">
        <v>92</v>
      </c>
      <c r="D21" s="8" t="s">
        <v>53</v>
      </c>
      <c r="E21" s="4">
        <v>82</v>
      </c>
      <c r="F21" s="4">
        <v>63</v>
      </c>
      <c r="G21" s="8" t="s">
        <v>53</v>
      </c>
      <c r="H21" s="4">
        <v>82</v>
      </c>
      <c r="I21" s="4">
        <v>78</v>
      </c>
      <c r="J21" s="8" t="s">
        <v>53</v>
      </c>
      <c r="K21" s="8" t="s">
        <v>53</v>
      </c>
      <c r="L21" s="4">
        <v>92</v>
      </c>
      <c r="M21" s="4">
        <v>74</v>
      </c>
      <c r="N21" s="4">
        <v>90</v>
      </c>
      <c r="O21" s="4">
        <v>77</v>
      </c>
      <c r="P21" s="4">
        <v>87</v>
      </c>
      <c r="Q21" s="8" t="s">
        <v>53</v>
      </c>
      <c r="R21" s="8" t="s">
        <v>53</v>
      </c>
      <c r="S21" s="4">
        <v>70</v>
      </c>
      <c r="T21" s="4">
        <v>91</v>
      </c>
      <c r="U21" s="25">
        <f>E21*2+F21*3.5+H21*3+I21*2+L21*0.5+M21*3+N21*2+O21*3+P21*3+S21*2.5+T21*2.5</f>
        <v>2129</v>
      </c>
      <c r="V21" s="25">
        <v>27</v>
      </c>
      <c r="W21" s="25">
        <f t="shared" si="0"/>
        <v>78.851851851851848</v>
      </c>
      <c r="Y21" s="9" t="s">
        <v>91</v>
      </c>
      <c r="Z21" s="24" t="s">
        <v>92</v>
      </c>
      <c r="AA21" s="6">
        <v>77</v>
      </c>
      <c r="AB21" s="9" t="s">
        <v>53</v>
      </c>
      <c r="AC21" s="9" t="s">
        <v>53</v>
      </c>
      <c r="AD21" s="9" t="s">
        <v>53</v>
      </c>
      <c r="AE21" s="9" t="s">
        <v>55</v>
      </c>
      <c r="AF21" s="9" t="s">
        <v>53</v>
      </c>
      <c r="AG21" s="6">
        <v>77</v>
      </c>
      <c r="AH21" s="9" t="s">
        <v>53</v>
      </c>
      <c r="AI21" s="9" t="s">
        <v>53</v>
      </c>
      <c r="AJ21" s="6">
        <v>60</v>
      </c>
      <c r="AK21" s="10" t="s">
        <v>53</v>
      </c>
      <c r="AL21" s="9" t="s">
        <v>53</v>
      </c>
      <c r="AM21" s="7">
        <v>86</v>
      </c>
      <c r="AN21" s="7">
        <v>89</v>
      </c>
      <c r="AO21" s="10" t="s">
        <v>53</v>
      </c>
      <c r="AP21" s="10" t="s">
        <v>53</v>
      </c>
      <c r="AQ21" s="10" t="s">
        <v>53</v>
      </c>
      <c r="AR21" s="7">
        <v>87</v>
      </c>
      <c r="AS21" s="7">
        <v>86</v>
      </c>
      <c r="AT21" s="10" t="s">
        <v>58</v>
      </c>
      <c r="AU21" s="25">
        <f>AA21*1.5+AE21*1+AG21*2.5+AJ21*4.5+AM21*2+AN21*3.5+AR21*6+AS21*2+AT21*1</f>
        <v>1915.5</v>
      </c>
      <c r="AV21" s="31">
        <v>24</v>
      </c>
      <c r="AW21" s="31">
        <f t="shared" si="1"/>
        <v>79.8125</v>
      </c>
      <c r="AX21" s="25">
        <f t="shared" si="2"/>
        <v>4044.5</v>
      </c>
      <c r="AY21" s="25">
        <f t="shared" si="3"/>
        <v>51</v>
      </c>
      <c r="AZ21" s="25">
        <f t="shared" si="4"/>
        <v>79.303921568627445</v>
      </c>
      <c r="BA21" s="25">
        <v>0</v>
      </c>
      <c r="BB21" s="25">
        <f t="shared" si="5"/>
        <v>79.303921568627445</v>
      </c>
    </row>
    <row r="22" spans="1:54" x14ac:dyDescent="0.15">
      <c r="A22" s="18">
        <v>19</v>
      </c>
      <c r="B22" s="8" t="s">
        <v>85</v>
      </c>
      <c r="C22" s="8" t="s">
        <v>86</v>
      </c>
      <c r="D22" s="8" t="s">
        <v>53</v>
      </c>
      <c r="E22" s="4">
        <v>79</v>
      </c>
      <c r="F22" s="4">
        <v>65</v>
      </c>
      <c r="G22" s="8" t="s">
        <v>53</v>
      </c>
      <c r="H22" s="4">
        <v>92</v>
      </c>
      <c r="I22" s="4">
        <v>80</v>
      </c>
      <c r="J22" s="8" t="s">
        <v>53</v>
      </c>
      <c r="K22" s="4">
        <v>77</v>
      </c>
      <c r="L22" s="4">
        <v>84</v>
      </c>
      <c r="M22" s="4">
        <v>73</v>
      </c>
      <c r="N22" s="8" t="s">
        <v>53</v>
      </c>
      <c r="O22" s="4">
        <v>76</v>
      </c>
      <c r="P22" s="4">
        <v>70</v>
      </c>
      <c r="Q22" s="8" t="s">
        <v>53</v>
      </c>
      <c r="R22" s="8" t="s">
        <v>53</v>
      </c>
      <c r="S22" s="4">
        <v>65</v>
      </c>
      <c r="T22" s="5">
        <v>90</v>
      </c>
      <c r="U22" s="25">
        <f>E22*2+F22*3.5+H22*3+I22*2+K22*1.5+L22*0.5+M22*3+O22*3+P22*3+S22*2.5+T22*2.5</f>
        <v>2023.5</v>
      </c>
      <c r="V22" s="25">
        <v>26.5</v>
      </c>
      <c r="W22" s="25">
        <f t="shared" si="0"/>
        <v>76.35849056603773</v>
      </c>
      <c r="Y22" s="9" t="s">
        <v>85</v>
      </c>
      <c r="Z22" s="9" t="s">
        <v>86</v>
      </c>
      <c r="AA22" s="6">
        <v>72</v>
      </c>
      <c r="AB22" s="9" t="s">
        <v>53</v>
      </c>
      <c r="AC22" s="9" t="s">
        <v>53</v>
      </c>
      <c r="AD22" s="9" t="s">
        <v>53</v>
      </c>
      <c r="AE22" s="9" t="s">
        <v>55</v>
      </c>
      <c r="AF22" s="6"/>
      <c r="AG22" s="6">
        <v>80</v>
      </c>
      <c r="AH22" s="9" t="s">
        <v>53</v>
      </c>
      <c r="AI22" s="9" t="s">
        <v>53</v>
      </c>
      <c r="AJ22" s="6">
        <v>71</v>
      </c>
      <c r="AK22" s="9" t="s">
        <v>53</v>
      </c>
      <c r="AL22" s="9" t="s">
        <v>53</v>
      </c>
      <c r="AM22" s="9" t="s">
        <v>53</v>
      </c>
      <c r="AN22" s="6">
        <v>88</v>
      </c>
      <c r="AO22" s="6">
        <v>83</v>
      </c>
      <c r="AP22" s="9" t="s">
        <v>53</v>
      </c>
      <c r="AQ22" s="9" t="s">
        <v>53</v>
      </c>
      <c r="AR22" s="6">
        <v>90</v>
      </c>
      <c r="AS22" s="6">
        <v>83</v>
      </c>
      <c r="AT22" s="9" t="s">
        <v>58</v>
      </c>
      <c r="AU22" s="25">
        <f>AA22*1.5+AE22*1+AG22*2.5+AJ22*4.5+AN22*3.5+AO22*2.5+AR22*6+AS22*2+AT22*1</f>
        <v>2009</v>
      </c>
      <c r="AV22" s="31">
        <v>24.5</v>
      </c>
      <c r="AW22" s="31">
        <f t="shared" si="1"/>
        <v>82</v>
      </c>
      <c r="AX22" s="25">
        <f t="shared" si="2"/>
        <v>4032.5</v>
      </c>
      <c r="AY22" s="25">
        <f t="shared" si="3"/>
        <v>51</v>
      </c>
      <c r="AZ22" s="25">
        <f t="shared" si="4"/>
        <v>79.068627450980387</v>
      </c>
      <c r="BA22" s="25">
        <v>0</v>
      </c>
      <c r="BB22" s="25">
        <f t="shared" si="5"/>
        <v>79.068627450980387</v>
      </c>
    </row>
    <row r="23" spans="1:54" x14ac:dyDescent="0.15">
      <c r="A23" s="16">
        <v>20</v>
      </c>
      <c r="B23" s="8" t="s">
        <v>106</v>
      </c>
      <c r="C23" s="8" t="s">
        <v>107</v>
      </c>
      <c r="D23" s="8" t="s">
        <v>53</v>
      </c>
      <c r="E23" s="4">
        <v>74</v>
      </c>
      <c r="F23" s="4">
        <v>69</v>
      </c>
      <c r="G23" s="8" t="s">
        <v>53</v>
      </c>
      <c r="H23" s="4">
        <v>80</v>
      </c>
      <c r="I23" s="4">
        <v>79</v>
      </c>
      <c r="J23" s="4"/>
      <c r="K23" s="8" t="s">
        <v>53</v>
      </c>
      <c r="L23" s="4">
        <v>88</v>
      </c>
      <c r="M23" s="4">
        <v>87</v>
      </c>
      <c r="N23" s="4">
        <v>86</v>
      </c>
      <c r="O23" s="4">
        <v>63</v>
      </c>
      <c r="P23" s="4">
        <v>62</v>
      </c>
      <c r="Q23" s="4">
        <v>82</v>
      </c>
      <c r="R23" s="8" t="s">
        <v>53</v>
      </c>
      <c r="S23" s="4">
        <v>80</v>
      </c>
      <c r="T23" s="4">
        <v>80</v>
      </c>
      <c r="U23" s="25">
        <f>E23*2+F23*3.5+H23*3+I23*2+L23*0.5+M23*3+N23*3+O23*3+P23*3+Q23*2+S23*2.5+T23*2.5</f>
        <v>2289.5</v>
      </c>
      <c r="V23" s="25">
        <v>29</v>
      </c>
      <c r="W23" s="25">
        <f t="shared" si="0"/>
        <v>78.948275862068968</v>
      </c>
      <c r="Y23" s="9" t="s">
        <v>106</v>
      </c>
      <c r="Z23" s="24" t="s">
        <v>107</v>
      </c>
      <c r="AA23" s="6">
        <v>76</v>
      </c>
      <c r="AB23" s="9" t="s">
        <v>53</v>
      </c>
      <c r="AC23" s="9" t="s">
        <v>53</v>
      </c>
      <c r="AD23" s="9" t="s">
        <v>53</v>
      </c>
      <c r="AE23" s="9" t="s">
        <v>55</v>
      </c>
      <c r="AF23" s="9" t="s">
        <v>53</v>
      </c>
      <c r="AG23" s="6">
        <v>80</v>
      </c>
      <c r="AH23" s="9" t="s">
        <v>53</v>
      </c>
      <c r="AI23" s="9" t="s">
        <v>53</v>
      </c>
      <c r="AJ23" s="6">
        <v>60</v>
      </c>
      <c r="AK23" s="9" t="s">
        <v>53</v>
      </c>
      <c r="AL23" s="9" t="s">
        <v>53</v>
      </c>
      <c r="AM23" s="9" t="s">
        <v>53</v>
      </c>
      <c r="AN23" s="6">
        <v>95</v>
      </c>
      <c r="AO23" s="9" t="s">
        <v>53</v>
      </c>
      <c r="AP23" s="9" t="s">
        <v>53</v>
      </c>
      <c r="AQ23" s="9" t="s">
        <v>53</v>
      </c>
      <c r="AR23" s="6">
        <v>85</v>
      </c>
      <c r="AS23" s="6">
        <v>69</v>
      </c>
      <c r="AT23" s="10" t="s">
        <v>55</v>
      </c>
      <c r="AU23" s="25">
        <f>AA23*1.5+AE23*1+AG23*2.5+AJ23*4.5+AN23*3.5+AR23*6+AS23*2+AT23*1</f>
        <v>1734.5</v>
      </c>
      <c r="AV23" s="31">
        <v>22</v>
      </c>
      <c r="AW23" s="31">
        <f t="shared" si="1"/>
        <v>78.840909090909093</v>
      </c>
      <c r="AX23" s="25">
        <f t="shared" si="2"/>
        <v>4024</v>
      </c>
      <c r="AY23" s="25">
        <f t="shared" si="3"/>
        <v>51</v>
      </c>
      <c r="AZ23" s="25">
        <f t="shared" si="4"/>
        <v>78.901960784313729</v>
      </c>
      <c r="BA23" s="25">
        <v>0</v>
      </c>
      <c r="BB23" s="25">
        <f t="shared" si="5"/>
        <v>78.901960784313729</v>
      </c>
    </row>
    <row r="24" spans="1:54" x14ac:dyDescent="0.15">
      <c r="A24" s="16">
        <v>21</v>
      </c>
      <c r="B24" s="8" t="s">
        <v>87</v>
      </c>
      <c r="C24" s="8" t="s">
        <v>88</v>
      </c>
      <c r="D24" s="8" t="s">
        <v>53</v>
      </c>
      <c r="E24" s="4">
        <v>66</v>
      </c>
      <c r="F24" s="4">
        <v>62</v>
      </c>
      <c r="G24" s="8" t="s">
        <v>53</v>
      </c>
      <c r="H24" s="4">
        <v>78</v>
      </c>
      <c r="I24" s="4">
        <v>82</v>
      </c>
      <c r="J24" s="8" t="s">
        <v>53</v>
      </c>
      <c r="K24" s="8" t="s">
        <v>53</v>
      </c>
      <c r="L24" s="4">
        <v>89</v>
      </c>
      <c r="M24" s="4">
        <v>71</v>
      </c>
      <c r="N24" s="4">
        <v>93</v>
      </c>
      <c r="O24" s="4">
        <v>82</v>
      </c>
      <c r="P24" s="4">
        <v>85</v>
      </c>
      <c r="Q24" s="8" t="s">
        <v>53</v>
      </c>
      <c r="R24" s="8" t="s">
        <v>53</v>
      </c>
      <c r="S24" s="4">
        <v>79</v>
      </c>
      <c r="T24" s="4">
        <v>75</v>
      </c>
      <c r="U24" s="25">
        <f>E24*2+F24*3.5+H24*3+I24*2+L24*0.5+M24*3+N24*2+O24*3+P24*3+S24*2.5+T24*2.5</f>
        <v>2076.5</v>
      </c>
      <c r="V24" s="25">
        <v>27</v>
      </c>
      <c r="W24" s="25">
        <f t="shared" si="0"/>
        <v>76.907407407407405</v>
      </c>
      <c r="Y24" s="9" t="s">
        <v>87</v>
      </c>
      <c r="Z24" s="9" t="s">
        <v>88</v>
      </c>
      <c r="AA24" s="6">
        <v>74</v>
      </c>
      <c r="AB24" s="9" t="s">
        <v>53</v>
      </c>
      <c r="AC24" s="9" t="s">
        <v>53</v>
      </c>
      <c r="AD24" s="9" t="s">
        <v>53</v>
      </c>
      <c r="AE24" s="9" t="s">
        <v>58</v>
      </c>
      <c r="AF24" s="9" t="s">
        <v>53</v>
      </c>
      <c r="AG24" s="6">
        <v>77</v>
      </c>
      <c r="AH24" s="9" t="s">
        <v>53</v>
      </c>
      <c r="AI24" s="9" t="s">
        <v>53</v>
      </c>
      <c r="AJ24" s="6">
        <v>70</v>
      </c>
      <c r="AK24" s="10" t="s">
        <v>53</v>
      </c>
      <c r="AL24" s="9" t="s">
        <v>53</v>
      </c>
      <c r="AM24" s="7">
        <v>90</v>
      </c>
      <c r="AN24" s="7">
        <v>90</v>
      </c>
      <c r="AO24" s="10" t="s">
        <v>53</v>
      </c>
      <c r="AP24" s="10" t="s">
        <v>53</v>
      </c>
      <c r="AQ24" s="10" t="s">
        <v>53</v>
      </c>
      <c r="AR24" s="7">
        <v>86</v>
      </c>
      <c r="AS24" s="7">
        <v>78</v>
      </c>
      <c r="AT24" s="10" t="s">
        <v>55</v>
      </c>
      <c r="AU24" s="25">
        <f>AA24*1.5+AE24*1+AG24*2.5+AJ24*4.5+AM24*2+AN24*3.5+AR24*6+AS24*2+AT24*1</f>
        <v>1945.5</v>
      </c>
      <c r="AV24" s="31">
        <v>24</v>
      </c>
      <c r="AW24" s="31">
        <f t="shared" si="1"/>
        <v>81.0625</v>
      </c>
      <c r="AX24" s="25">
        <f t="shared" si="2"/>
        <v>4022</v>
      </c>
      <c r="AY24" s="25">
        <f t="shared" si="3"/>
        <v>51</v>
      </c>
      <c r="AZ24" s="25">
        <f t="shared" si="4"/>
        <v>78.862745098039213</v>
      </c>
      <c r="BA24" s="25">
        <v>0</v>
      </c>
      <c r="BB24" s="25">
        <f t="shared" si="5"/>
        <v>78.862745098039213</v>
      </c>
    </row>
    <row r="25" spans="1:54" x14ac:dyDescent="0.15">
      <c r="A25" s="18">
        <v>22</v>
      </c>
      <c r="B25" s="8" t="s">
        <v>95</v>
      </c>
      <c r="C25" s="8" t="s">
        <v>96</v>
      </c>
      <c r="D25" s="8" t="s">
        <v>53</v>
      </c>
      <c r="E25" s="4">
        <v>71</v>
      </c>
      <c r="F25" s="4">
        <v>72</v>
      </c>
      <c r="G25" s="8" t="s">
        <v>53</v>
      </c>
      <c r="H25" s="4">
        <v>79</v>
      </c>
      <c r="I25" s="4">
        <v>79</v>
      </c>
      <c r="J25" s="8" t="s">
        <v>53</v>
      </c>
      <c r="K25" s="8" t="s">
        <v>53</v>
      </c>
      <c r="L25" s="4">
        <v>87</v>
      </c>
      <c r="M25" s="4">
        <v>67</v>
      </c>
      <c r="N25" s="4">
        <v>82</v>
      </c>
      <c r="O25" s="4">
        <v>68</v>
      </c>
      <c r="P25" s="4">
        <v>79</v>
      </c>
      <c r="Q25" s="8" t="s">
        <v>53</v>
      </c>
      <c r="R25" s="8" t="s">
        <v>53</v>
      </c>
      <c r="S25" s="4">
        <v>68</v>
      </c>
      <c r="T25" s="4">
        <v>88</v>
      </c>
      <c r="U25" s="25">
        <f>E25*2+F25*3.5+H25*3+I25*2+L25*0.5+M25*3+N25*2+O25*3+P25*3+S25*2.5+T25*2.5</f>
        <v>2028.5</v>
      </c>
      <c r="V25" s="25">
        <v>27</v>
      </c>
      <c r="W25" s="25">
        <f t="shared" si="0"/>
        <v>75.129629629629633</v>
      </c>
      <c r="Y25" s="9" t="s">
        <v>95</v>
      </c>
      <c r="Z25" s="9" t="s">
        <v>96</v>
      </c>
      <c r="AA25" s="6">
        <v>77</v>
      </c>
      <c r="AB25" s="9" t="s">
        <v>53</v>
      </c>
      <c r="AC25" s="9" t="s">
        <v>53</v>
      </c>
      <c r="AD25" s="9" t="s">
        <v>53</v>
      </c>
      <c r="AE25" s="9" t="s">
        <v>55</v>
      </c>
      <c r="AF25" s="9" t="s">
        <v>53</v>
      </c>
      <c r="AG25" s="6">
        <v>77</v>
      </c>
      <c r="AH25" s="9" t="s">
        <v>53</v>
      </c>
      <c r="AI25" s="9" t="s">
        <v>53</v>
      </c>
      <c r="AJ25" s="6">
        <v>70</v>
      </c>
      <c r="AK25" s="10" t="s">
        <v>53</v>
      </c>
      <c r="AL25" s="6"/>
      <c r="AM25" s="7">
        <v>84</v>
      </c>
      <c r="AN25" s="7">
        <v>90</v>
      </c>
      <c r="AO25" s="10" t="s">
        <v>53</v>
      </c>
      <c r="AP25" s="10" t="s">
        <v>53</v>
      </c>
      <c r="AQ25" s="10" t="s">
        <v>53</v>
      </c>
      <c r="AR25" s="7">
        <v>91</v>
      </c>
      <c r="AS25" s="7">
        <v>80</v>
      </c>
      <c r="AT25" s="10" t="s">
        <v>55</v>
      </c>
      <c r="AU25" s="25">
        <f>AA25*1.5+AE25*1+AG25*2.5+AJ25*4.5+AM25*2+AN25*3.5+AR25*6+AS25*2+AT25*1</f>
        <v>1982</v>
      </c>
      <c r="AV25" s="31">
        <v>24</v>
      </c>
      <c r="AW25" s="31">
        <f t="shared" si="1"/>
        <v>82.583333333333329</v>
      </c>
      <c r="AX25" s="25">
        <f t="shared" si="2"/>
        <v>4010.5</v>
      </c>
      <c r="AY25" s="25">
        <f t="shared" si="3"/>
        <v>51</v>
      </c>
      <c r="AZ25" s="25">
        <f t="shared" si="4"/>
        <v>78.637254901960787</v>
      </c>
      <c r="BA25" s="25">
        <v>0</v>
      </c>
      <c r="BB25" s="25">
        <f t="shared" si="5"/>
        <v>78.637254901960787</v>
      </c>
    </row>
    <row r="26" spans="1:54" x14ac:dyDescent="0.15">
      <c r="A26" s="18">
        <v>23</v>
      </c>
      <c r="B26" s="8" t="s">
        <v>93</v>
      </c>
      <c r="C26" s="8" t="s">
        <v>94</v>
      </c>
      <c r="D26" s="8" t="s">
        <v>53</v>
      </c>
      <c r="E26" s="4">
        <v>68</v>
      </c>
      <c r="F26" s="4">
        <v>71</v>
      </c>
      <c r="G26" s="8" t="s">
        <v>53</v>
      </c>
      <c r="H26" s="4">
        <v>77</v>
      </c>
      <c r="I26" s="4">
        <v>80</v>
      </c>
      <c r="J26" s="8" t="s">
        <v>53</v>
      </c>
      <c r="K26" s="4">
        <v>68</v>
      </c>
      <c r="L26" s="4">
        <v>87</v>
      </c>
      <c r="M26" s="4">
        <v>72</v>
      </c>
      <c r="N26" s="4">
        <v>73</v>
      </c>
      <c r="O26" s="4">
        <v>78</v>
      </c>
      <c r="P26" s="4">
        <v>72</v>
      </c>
      <c r="Q26" s="8" t="s">
        <v>53</v>
      </c>
      <c r="R26" s="8" t="s">
        <v>53</v>
      </c>
      <c r="S26" s="4">
        <v>88</v>
      </c>
      <c r="T26" s="4">
        <v>77</v>
      </c>
      <c r="U26" s="25">
        <f>E26*2+F26*3.5+H26*3+I26*2+K26*1.5+L26*0.5+M26*3+N26*2+O26*3+P26*3+S26*2.5+T26*2.5</f>
        <v>2145.5</v>
      </c>
      <c r="V26" s="25">
        <v>28.5</v>
      </c>
      <c r="W26" s="25">
        <f t="shared" si="0"/>
        <v>75.280701754385959</v>
      </c>
      <c r="Y26" s="9" t="s">
        <v>93</v>
      </c>
      <c r="Z26" s="9" t="s">
        <v>94</v>
      </c>
      <c r="AA26" s="6">
        <v>85</v>
      </c>
      <c r="AB26" s="9" t="s">
        <v>53</v>
      </c>
      <c r="AC26" s="9" t="s">
        <v>53</v>
      </c>
      <c r="AD26" s="9" t="s">
        <v>53</v>
      </c>
      <c r="AE26" s="9" t="s">
        <v>55</v>
      </c>
      <c r="AF26" s="9" t="s">
        <v>53</v>
      </c>
      <c r="AG26" s="6">
        <v>80</v>
      </c>
      <c r="AH26" s="9" t="s">
        <v>53</v>
      </c>
      <c r="AI26" s="9" t="s">
        <v>53</v>
      </c>
      <c r="AJ26" s="6">
        <v>62</v>
      </c>
      <c r="AK26" s="10" t="s">
        <v>53</v>
      </c>
      <c r="AL26" s="9" t="s">
        <v>53</v>
      </c>
      <c r="AM26" s="7">
        <v>86</v>
      </c>
      <c r="AN26" s="7">
        <v>92</v>
      </c>
      <c r="AO26" s="10" t="s">
        <v>53</v>
      </c>
      <c r="AP26" s="10" t="s">
        <v>53</v>
      </c>
      <c r="AQ26" s="10" t="s">
        <v>53</v>
      </c>
      <c r="AR26" s="7">
        <v>90</v>
      </c>
      <c r="AS26" s="7">
        <v>82</v>
      </c>
      <c r="AT26" s="10" t="s">
        <v>55</v>
      </c>
      <c r="AU26" s="25">
        <f>AA26*1.5+AE26*1+AG26*2.5+AJ26*4.5+AM26*2+AN26*3.5+AR26*6+AS26*2+AT26*1</f>
        <v>1974.5</v>
      </c>
      <c r="AV26" s="31">
        <v>24</v>
      </c>
      <c r="AW26" s="31">
        <f t="shared" si="1"/>
        <v>82.270833333333329</v>
      </c>
      <c r="AX26" s="25">
        <f t="shared" si="2"/>
        <v>4120</v>
      </c>
      <c r="AY26" s="25">
        <f t="shared" si="3"/>
        <v>52.5</v>
      </c>
      <c r="AZ26" s="25">
        <f t="shared" si="4"/>
        <v>78.476190476190482</v>
      </c>
      <c r="BA26" s="25">
        <v>0</v>
      </c>
      <c r="BB26" s="25">
        <f t="shared" si="5"/>
        <v>78.476190476190482</v>
      </c>
    </row>
    <row r="27" spans="1:54" x14ac:dyDescent="0.15">
      <c r="A27" s="18">
        <v>24</v>
      </c>
      <c r="B27" s="8" t="s">
        <v>100</v>
      </c>
      <c r="C27" s="8" t="s">
        <v>101</v>
      </c>
      <c r="D27" s="8" t="s">
        <v>53</v>
      </c>
      <c r="E27" s="4">
        <v>75</v>
      </c>
      <c r="F27" s="4">
        <v>72</v>
      </c>
      <c r="G27" s="8" t="s">
        <v>53</v>
      </c>
      <c r="H27" s="4">
        <v>86</v>
      </c>
      <c r="I27" s="4">
        <v>77</v>
      </c>
      <c r="J27" s="8" t="s">
        <v>53</v>
      </c>
      <c r="K27" s="8" t="s">
        <v>53</v>
      </c>
      <c r="L27" s="4">
        <v>80</v>
      </c>
      <c r="M27" s="4">
        <v>60</v>
      </c>
      <c r="N27" s="8" t="s">
        <v>53</v>
      </c>
      <c r="O27" s="4">
        <v>69</v>
      </c>
      <c r="P27" s="4">
        <v>82</v>
      </c>
      <c r="Q27" s="4">
        <v>81</v>
      </c>
      <c r="R27" s="8" t="s">
        <v>53</v>
      </c>
      <c r="S27" s="4">
        <v>84</v>
      </c>
      <c r="T27" s="5">
        <v>82</v>
      </c>
      <c r="U27" s="25">
        <f>E27*2+F27*3.5+H27*3+I27*2+L27*0.5+M27*3+O27*3+P27*3+Q27*2+S27*2.5+T27*2.5</f>
        <v>2064</v>
      </c>
      <c r="V27" s="25">
        <v>27</v>
      </c>
      <c r="W27" s="25">
        <f t="shared" si="0"/>
        <v>76.444444444444443</v>
      </c>
      <c r="Y27" s="9" t="s">
        <v>100</v>
      </c>
      <c r="Z27" s="9" t="s">
        <v>101</v>
      </c>
      <c r="AA27" s="6">
        <v>73</v>
      </c>
      <c r="AB27" s="9" t="s">
        <v>53</v>
      </c>
      <c r="AC27" s="9" t="s">
        <v>53</v>
      </c>
      <c r="AD27" s="6">
        <v>73</v>
      </c>
      <c r="AE27" s="9" t="s">
        <v>58</v>
      </c>
      <c r="AF27" s="6"/>
      <c r="AG27" s="6">
        <v>77</v>
      </c>
      <c r="AH27" s="9" t="s">
        <v>53</v>
      </c>
      <c r="AI27" s="9" t="s">
        <v>53</v>
      </c>
      <c r="AJ27" s="6">
        <v>61</v>
      </c>
      <c r="AK27" s="9" t="s">
        <v>53</v>
      </c>
      <c r="AL27" s="9" t="s">
        <v>53</v>
      </c>
      <c r="AM27" s="9" t="s">
        <v>53</v>
      </c>
      <c r="AN27" s="6">
        <v>96</v>
      </c>
      <c r="AO27" s="9" t="s">
        <v>53</v>
      </c>
      <c r="AP27" s="9" t="s">
        <v>53</v>
      </c>
      <c r="AQ27" s="9" t="s">
        <v>53</v>
      </c>
      <c r="AR27" s="6">
        <v>85</v>
      </c>
      <c r="AS27" s="6">
        <v>89</v>
      </c>
      <c r="AT27" s="9" t="s">
        <v>55</v>
      </c>
      <c r="AU27" s="25">
        <f>AA27*1.5+AD27*2+AE27*1+AG27*2.5+AJ27*4.5+AN27*3.5+AR27*6+AS27*2+AT27*1</f>
        <v>1906.5</v>
      </c>
      <c r="AV27" s="31">
        <v>24</v>
      </c>
      <c r="AW27" s="31">
        <f t="shared" si="1"/>
        <v>79.4375</v>
      </c>
      <c r="AX27" s="25">
        <f t="shared" si="2"/>
        <v>3970.5</v>
      </c>
      <c r="AY27" s="25">
        <f t="shared" si="3"/>
        <v>51</v>
      </c>
      <c r="AZ27" s="25">
        <f t="shared" si="4"/>
        <v>77.852941176470594</v>
      </c>
      <c r="BA27" s="25">
        <v>0</v>
      </c>
      <c r="BB27" s="25">
        <f t="shared" si="5"/>
        <v>77.852941176470594</v>
      </c>
    </row>
    <row r="28" spans="1:54" x14ac:dyDescent="0.15">
      <c r="A28" s="17">
        <v>25</v>
      </c>
      <c r="B28" s="8" t="s">
        <v>110</v>
      </c>
      <c r="C28" s="8" t="s">
        <v>111</v>
      </c>
      <c r="D28" s="8" t="s">
        <v>53</v>
      </c>
      <c r="E28" s="4">
        <v>78</v>
      </c>
      <c r="F28" s="4">
        <v>75</v>
      </c>
      <c r="G28" s="8" t="s">
        <v>53</v>
      </c>
      <c r="H28" s="4">
        <v>73</v>
      </c>
      <c r="I28" s="4">
        <v>65</v>
      </c>
      <c r="J28" s="8" t="s">
        <v>53</v>
      </c>
      <c r="K28" s="8" t="s">
        <v>53</v>
      </c>
      <c r="L28" s="4">
        <v>85</v>
      </c>
      <c r="M28" s="4">
        <v>60</v>
      </c>
      <c r="N28" s="4">
        <v>80</v>
      </c>
      <c r="O28" s="4">
        <v>71</v>
      </c>
      <c r="P28" s="4">
        <v>88</v>
      </c>
      <c r="Q28" s="8" t="s">
        <v>53</v>
      </c>
      <c r="R28" s="8" t="s">
        <v>53</v>
      </c>
      <c r="S28" s="4">
        <v>96</v>
      </c>
      <c r="T28" s="5">
        <v>89</v>
      </c>
      <c r="U28" s="25">
        <f>E28*2+F28*3.5+H28*3+I28*2+L28*0.5+M28*3+N28*2+O28*3+P28*3+S28*2.5+T28*2.5</f>
        <v>2089.5</v>
      </c>
      <c r="V28" s="25">
        <v>27</v>
      </c>
      <c r="W28" s="25">
        <f t="shared" si="0"/>
        <v>77.388888888888886</v>
      </c>
      <c r="Y28" s="9" t="s">
        <v>110</v>
      </c>
      <c r="Z28" s="23" t="s">
        <v>111</v>
      </c>
      <c r="AA28" s="6">
        <v>60</v>
      </c>
      <c r="AB28" s="9" t="s">
        <v>53</v>
      </c>
      <c r="AC28" s="6"/>
      <c r="AD28" s="9" t="s">
        <v>53</v>
      </c>
      <c r="AE28" s="9" t="s">
        <v>55</v>
      </c>
      <c r="AF28" s="6"/>
      <c r="AG28" s="6">
        <v>82</v>
      </c>
      <c r="AH28" s="9" t="s">
        <v>53</v>
      </c>
      <c r="AI28" s="9" t="s">
        <v>53</v>
      </c>
      <c r="AJ28" s="6">
        <v>50</v>
      </c>
      <c r="AK28" s="9" t="s">
        <v>53</v>
      </c>
      <c r="AL28" s="9" t="s">
        <v>53</v>
      </c>
      <c r="AM28" s="6">
        <v>88</v>
      </c>
      <c r="AN28" s="6">
        <v>93</v>
      </c>
      <c r="AO28" s="9" t="s">
        <v>53</v>
      </c>
      <c r="AP28" s="9" t="s">
        <v>53</v>
      </c>
      <c r="AQ28" s="9" t="s">
        <v>53</v>
      </c>
      <c r="AR28" s="6">
        <v>81</v>
      </c>
      <c r="AS28" s="6">
        <v>72</v>
      </c>
      <c r="AT28" s="9" t="s">
        <v>55</v>
      </c>
      <c r="AU28" s="25">
        <f>AA28*1.5+AE28*1+AG28*2.5+AJ28*4.5+AM28*2.5+AN28*3.5+AR28*6+AS28*2+AT28*1</f>
        <v>1865.5</v>
      </c>
      <c r="AV28" s="31">
        <v>24</v>
      </c>
      <c r="AW28" s="31">
        <f t="shared" si="1"/>
        <v>77.729166666666671</v>
      </c>
      <c r="AX28" s="25">
        <f t="shared" si="2"/>
        <v>3955</v>
      </c>
      <c r="AY28" s="25">
        <f t="shared" si="3"/>
        <v>51</v>
      </c>
      <c r="AZ28" s="25">
        <f t="shared" si="4"/>
        <v>77.549019607843135</v>
      </c>
      <c r="BA28" s="25">
        <v>0</v>
      </c>
      <c r="BB28" s="25">
        <f t="shared" si="5"/>
        <v>77.549019607843135</v>
      </c>
    </row>
    <row r="29" spans="1:54" x14ac:dyDescent="0.15">
      <c r="A29" s="17">
        <v>26</v>
      </c>
      <c r="B29" s="8" t="s">
        <v>108</v>
      </c>
      <c r="C29" s="8" t="s">
        <v>109</v>
      </c>
      <c r="D29" s="8" t="s">
        <v>53</v>
      </c>
      <c r="E29" s="4">
        <v>79</v>
      </c>
      <c r="F29" s="4">
        <v>66</v>
      </c>
      <c r="G29" s="8" t="s">
        <v>53</v>
      </c>
      <c r="H29" s="4">
        <v>83</v>
      </c>
      <c r="I29" s="4">
        <v>83</v>
      </c>
      <c r="J29" s="8" t="s">
        <v>53</v>
      </c>
      <c r="K29" s="8" t="s">
        <v>53</v>
      </c>
      <c r="L29" s="4">
        <v>87</v>
      </c>
      <c r="M29" s="4">
        <v>70</v>
      </c>
      <c r="N29" s="8" t="s">
        <v>53</v>
      </c>
      <c r="O29" s="4">
        <v>75</v>
      </c>
      <c r="P29" s="4">
        <v>74</v>
      </c>
      <c r="Q29" s="4">
        <v>84</v>
      </c>
      <c r="R29" s="8" t="s">
        <v>53</v>
      </c>
      <c r="S29" s="4">
        <v>68</v>
      </c>
      <c r="T29" s="4">
        <v>84</v>
      </c>
      <c r="U29" s="25">
        <f>E29*2+F29*3.5+H29*3+I29*2+L29*0.5+M29*3+O29*3+P29*3+Q29*2+S29*2.5+T29*2.5</f>
        <v>2052.5</v>
      </c>
      <c r="V29" s="25">
        <v>27</v>
      </c>
      <c r="W29" s="25">
        <f t="shared" si="0"/>
        <v>76.018518518518519</v>
      </c>
      <c r="Y29" s="9" t="s">
        <v>108</v>
      </c>
      <c r="Z29" s="23" t="s">
        <v>109</v>
      </c>
      <c r="AA29" s="6">
        <v>80</v>
      </c>
      <c r="AB29" s="9" t="s">
        <v>53</v>
      </c>
      <c r="AC29" s="9" t="s">
        <v>53</v>
      </c>
      <c r="AD29" s="6">
        <v>65</v>
      </c>
      <c r="AE29" s="9" t="s">
        <v>55</v>
      </c>
      <c r="AF29" s="9" t="s">
        <v>53</v>
      </c>
      <c r="AG29" s="6">
        <v>77</v>
      </c>
      <c r="AH29" s="9" t="s">
        <v>53</v>
      </c>
      <c r="AI29" s="9" t="s">
        <v>53</v>
      </c>
      <c r="AJ29" s="6">
        <v>57</v>
      </c>
      <c r="AK29" s="10" t="s">
        <v>53</v>
      </c>
      <c r="AL29" s="9" t="s">
        <v>53</v>
      </c>
      <c r="AM29" s="10" t="s">
        <v>53</v>
      </c>
      <c r="AN29" s="7">
        <v>85</v>
      </c>
      <c r="AO29" s="10" t="s">
        <v>53</v>
      </c>
      <c r="AP29" s="10" t="s">
        <v>53</v>
      </c>
      <c r="AQ29" s="10" t="s">
        <v>53</v>
      </c>
      <c r="AR29" s="7">
        <v>93</v>
      </c>
      <c r="AS29" s="7">
        <v>79</v>
      </c>
      <c r="AT29" s="10" t="s">
        <v>55</v>
      </c>
      <c r="AU29" s="25">
        <f>AA29*1.5+AD29*2+AE29*1+AG29*2.5+AJ29*4.5+AN29*3.5+AR29*6+AS29*2+AT29*1</f>
        <v>1882.5</v>
      </c>
      <c r="AV29" s="31">
        <v>24</v>
      </c>
      <c r="AW29" s="31">
        <f t="shared" si="1"/>
        <v>78.4375</v>
      </c>
      <c r="AX29" s="25">
        <f t="shared" si="2"/>
        <v>3935</v>
      </c>
      <c r="AY29" s="25">
        <f t="shared" si="3"/>
        <v>51</v>
      </c>
      <c r="AZ29" s="25">
        <f t="shared" si="4"/>
        <v>77.156862745098039</v>
      </c>
      <c r="BA29" s="25">
        <v>0</v>
      </c>
      <c r="BB29" s="25">
        <f t="shared" si="5"/>
        <v>77.156862745098039</v>
      </c>
    </row>
    <row r="30" spans="1:54" x14ac:dyDescent="0.15">
      <c r="A30" s="17">
        <v>27</v>
      </c>
      <c r="B30" s="8" t="s">
        <v>102</v>
      </c>
      <c r="C30" s="11" t="s">
        <v>103</v>
      </c>
      <c r="D30" s="8" t="s">
        <v>53</v>
      </c>
      <c r="E30" s="8" t="s">
        <v>104</v>
      </c>
      <c r="F30" s="4">
        <v>61</v>
      </c>
      <c r="G30" s="8" t="s">
        <v>53</v>
      </c>
      <c r="H30" s="4">
        <v>82</v>
      </c>
      <c r="I30" s="4">
        <v>67</v>
      </c>
      <c r="J30" s="4"/>
      <c r="K30" s="8" t="s">
        <v>53</v>
      </c>
      <c r="L30" s="4">
        <v>90</v>
      </c>
      <c r="M30" s="4">
        <v>78</v>
      </c>
      <c r="N30" s="8" t="s">
        <v>53</v>
      </c>
      <c r="O30" s="4">
        <v>63</v>
      </c>
      <c r="P30" s="8" t="s">
        <v>105</v>
      </c>
      <c r="Q30" s="8" t="s">
        <v>53</v>
      </c>
      <c r="R30" s="8" t="s">
        <v>53</v>
      </c>
      <c r="S30" s="4">
        <v>86</v>
      </c>
      <c r="T30" s="4">
        <v>79</v>
      </c>
      <c r="U30" s="25">
        <f>E30*2+F30*3.5+H30*3+I30*2+L30*0.5+M30*3+O30*3+P30*3+S30*2.5+T30*2.5</f>
        <v>1686</v>
      </c>
      <c r="V30" s="25">
        <v>25</v>
      </c>
      <c r="W30" s="25">
        <f t="shared" si="0"/>
        <v>67.44</v>
      </c>
      <c r="Y30" s="9" t="s">
        <v>102</v>
      </c>
      <c r="Z30" s="9" t="s">
        <v>103</v>
      </c>
      <c r="AA30" s="6">
        <v>76</v>
      </c>
      <c r="AB30" s="9" t="s">
        <v>53</v>
      </c>
      <c r="AC30" s="9" t="s">
        <v>53</v>
      </c>
      <c r="AD30" s="9" t="s">
        <v>53</v>
      </c>
      <c r="AE30" s="9" t="s">
        <v>55</v>
      </c>
      <c r="AF30" s="6">
        <v>90</v>
      </c>
      <c r="AG30" s="6">
        <v>83</v>
      </c>
      <c r="AH30" s="9" t="s">
        <v>53</v>
      </c>
      <c r="AI30" s="9" t="s">
        <v>53</v>
      </c>
      <c r="AJ30" s="6">
        <v>83</v>
      </c>
      <c r="AK30" s="9" t="s">
        <v>53</v>
      </c>
      <c r="AL30" s="9" t="s">
        <v>53</v>
      </c>
      <c r="AM30" s="6">
        <v>80</v>
      </c>
      <c r="AN30" s="6">
        <v>95</v>
      </c>
      <c r="AO30" s="9" t="s">
        <v>53</v>
      </c>
      <c r="AP30" s="9" t="s">
        <v>53</v>
      </c>
      <c r="AQ30" s="9" t="s">
        <v>53</v>
      </c>
      <c r="AR30" s="6">
        <v>81</v>
      </c>
      <c r="AS30" s="6">
        <v>87</v>
      </c>
      <c r="AT30" s="10" t="s">
        <v>55</v>
      </c>
      <c r="AU30" s="25">
        <f>AA30*1.5+AE30*1+AF30*2+AG30*2.5+AJ30*4.5+AM30*2+AN30*3.5+AR30*6+AS30*2+AT30*1</f>
        <v>2197.5</v>
      </c>
      <c r="AV30" s="31">
        <v>26</v>
      </c>
      <c r="AW30" s="31">
        <f t="shared" si="1"/>
        <v>84.519230769230774</v>
      </c>
      <c r="AX30" s="25">
        <f t="shared" si="2"/>
        <v>3883.5</v>
      </c>
      <c r="AY30" s="25">
        <f t="shared" si="3"/>
        <v>51</v>
      </c>
      <c r="AZ30" s="25">
        <f t="shared" si="4"/>
        <v>76.147058823529406</v>
      </c>
      <c r="BA30" s="25">
        <v>1</v>
      </c>
      <c r="BB30" s="25">
        <f t="shared" si="5"/>
        <v>77.147058823529406</v>
      </c>
    </row>
    <row r="31" spans="1:54" x14ac:dyDescent="0.15">
      <c r="A31" s="17">
        <v>28</v>
      </c>
      <c r="B31" s="8" t="s">
        <v>112</v>
      </c>
      <c r="C31" s="8" t="s">
        <v>113</v>
      </c>
      <c r="D31" s="8" t="s">
        <v>53</v>
      </c>
      <c r="E31" s="4">
        <v>72</v>
      </c>
      <c r="F31" s="4">
        <v>68</v>
      </c>
      <c r="G31" s="8" t="s">
        <v>53</v>
      </c>
      <c r="H31" s="4">
        <v>82</v>
      </c>
      <c r="I31" s="4">
        <v>74</v>
      </c>
      <c r="J31" s="8" t="s">
        <v>53</v>
      </c>
      <c r="K31" s="8" t="s">
        <v>53</v>
      </c>
      <c r="L31" s="4">
        <v>87</v>
      </c>
      <c r="M31" s="4">
        <v>89</v>
      </c>
      <c r="N31" s="4">
        <v>60</v>
      </c>
      <c r="O31" s="4">
        <v>62</v>
      </c>
      <c r="P31" s="4">
        <v>84</v>
      </c>
      <c r="Q31" s="8" t="s">
        <v>53</v>
      </c>
      <c r="R31" s="8" t="s">
        <v>53</v>
      </c>
      <c r="S31" s="4">
        <v>76</v>
      </c>
      <c r="T31" s="4">
        <v>84</v>
      </c>
      <c r="U31" s="25">
        <f>E31*2+F31*3.5+H31*3+I31*2+L31*0.5+M31*3+N31*2+O31*3+P31*3+S31*2.5+T31*2.5</f>
        <v>2044.5</v>
      </c>
      <c r="V31" s="25">
        <v>27</v>
      </c>
      <c r="W31" s="25">
        <f t="shared" si="0"/>
        <v>75.722222222222229</v>
      </c>
      <c r="Y31" s="9" t="s">
        <v>112</v>
      </c>
      <c r="Z31" s="23" t="s">
        <v>113</v>
      </c>
      <c r="AA31" s="6">
        <v>61</v>
      </c>
      <c r="AB31" s="9" t="s">
        <v>53</v>
      </c>
      <c r="AC31" s="9" t="s">
        <v>53</v>
      </c>
      <c r="AD31" s="9" t="s">
        <v>53</v>
      </c>
      <c r="AE31" s="9" t="s">
        <v>55</v>
      </c>
      <c r="AF31" s="9" t="s">
        <v>53</v>
      </c>
      <c r="AG31" s="6">
        <v>86</v>
      </c>
      <c r="AH31" s="9" t="s">
        <v>53</v>
      </c>
      <c r="AI31" s="9" t="s">
        <v>53</v>
      </c>
      <c r="AJ31" s="6">
        <v>53</v>
      </c>
      <c r="AK31" s="10" t="s">
        <v>53</v>
      </c>
      <c r="AL31" s="9" t="s">
        <v>53</v>
      </c>
      <c r="AM31" s="7">
        <v>83</v>
      </c>
      <c r="AN31" s="7">
        <v>88</v>
      </c>
      <c r="AO31" s="10" t="s">
        <v>53</v>
      </c>
      <c r="AP31" s="10" t="s">
        <v>53</v>
      </c>
      <c r="AQ31" s="10" t="s">
        <v>53</v>
      </c>
      <c r="AR31" s="7">
        <v>87</v>
      </c>
      <c r="AS31" s="7">
        <v>81</v>
      </c>
      <c r="AT31" s="10" t="s">
        <v>55</v>
      </c>
      <c r="AU31" s="25">
        <f>AA31*1.5+AE31*1+AG31*2.5+AJ31*4.5+AM31*2+AN31*3.5+AR31*6+AS31*2+AT31*1</f>
        <v>1873</v>
      </c>
      <c r="AV31" s="31">
        <v>24</v>
      </c>
      <c r="AW31" s="31">
        <f t="shared" si="1"/>
        <v>78.041666666666671</v>
      </c>
      <c r="AX31" s="25">
        <f t="shared" si="2"/>
        <v>3917.5</v>
      </c>
      <c r="AY31" s="25">
        <f t="shared" si="3"/>
        <v>51</v>
      </c>
      <c r="AZ31" s="25">
        <f t="shared" si="4"/>
        <v>76.813725490196077</v>
      </c>
      <c r="BA31" s="25">
        <v>0</v>
      </c>
      <c r="BB31" s="25">
        <f t="shared" si="5"/>
        <v>76.813725490196077</v>
      </c>
    </row>
    <row r="32" spans="1:54" x14ac:dyDescent="0.15">
      <c r="A32" s="19">
        <v>29</v>
      </c>
      <c r="B32" s="8" t="s">
        <v>97</v>
      </c>
      <c r="C32" s="11" t="s">
        <v>98</v>
      </c>
      <c r="D32" s="8" t="s">
        <v>53</v>
      </c>
      <c r="E32" s="4">
        <v>79</v>
      </c>
      <c r="F32" s="4">
        <v>74</v>
      </c>
      <c r="G32" s="8" t="s">
        <v>53</v>
      </c>
      <c r="H32" s="4">
        <v>65</v>
      </c>
      <c r="I32" s="4">
        <v>65</v>
      </c>
      <c r="J32" s="4"/>
      <c r="K32" s="8" t="s">
        <v>53</v>
      </c>
      <c r="L32" s="4">
        <v>89</v>
      </c>
      <c r="M32" s="4">
        <v>78</v>
      </c>
      <c r="N32" s="4">
        <v>86</v>
      </c>
      <c r="O32" s="4">
        <v>70</v>
      </c>
      <c r="P32" s="8" t="s">
        <v>99</v>
      </c>
      <c r="Q32" s="4">
        <v>84</v>
      </c>
      <c r="R32" s="8" t="s">
        <v>53</v>
      </c>
      <c r="S32" s="4">
        <v>77</v>
      </c>
      <c r="T32" s="4">
        <v>87</v>
      </c>
      <c r="U32" s="25">
        <f>E32*2+F32*3.5+H32*3+I32*2+L32*0.5+M32*3+N32*2+O32*3+P32*3+Q32*2+S32*2.5+T32*2.5</f>
        <v>2112.5</v>
      </c>
      <c r="V32" s="25">
        <v>29</v>
      </c>
      <c r="W32" s="25">
        <f t="shared" si="0"/>
        <v>72.84482758620689</v>
      </c>
      <c r="Y32" s="9" t="s">
        <v>97</v>
      </c>
      <c r="Z32" s="9" t="s">
        <v>98</v>
      </c>
      <c r="AA32" s="6">
        <v>65</v>
      </c>
      <c r="AB32" s="9" t="s">
        <v>53</v>
      </c>
      <c r="AC32" s="9" t="s">
        <v>53</v>
      </c>
      <c r="AD32" s="9" t="s">
        <v>53</v>
      </c>
      <c r="AE32" s="9" t="s">
        <v>55</v>
      </c>
      <c r="AF32" s="9" t="s">
        <v>53</v>
      </c>
      <c r="AG32" s="6">
        <v>87</v>
      </c>
      <c r="AH32" s="9" t="s">
        <v>53</v>
      </c>
      <c r="AI32" s="9" t="s">
        <v>53</v>
      </c>
      <c r="AJ32" s="6">
        <v>71</v>
      </c>
      <c r="AK32" s="9" t="s">
        <v>53</v>
      </c>
      <c r="AL32" s="9" t="s">
        <v>53</v>
      </c>
      <c r="AM32" s="9" t="s">
        <v>53</v>
      </c>
      <c r="AN32" s="6">
        <v>95</v>
      </c>
      <c r="AO32" s="9" t="s">
        <v>53</v>
      </c>
      <c r="AP32" s="9" t="s">
        <v>53</v>
      </c>
      <c r="AQ32" s="9" t="s">
        <v>53</v>
      </c>
      <c r="AR32" s="6">
        <v>85</v>
      </c>
      <c r="AS32" s="6">
        <v>72</v>
      </c>
      <c r="AT32" s="10" t="s">
        <v>55</v>
      </c>
      <c r="AU32" s="25">
        <f>AA32*1.5+AE32*1+AG32*2.5+AJ32*4.5+AN32*3.5+AR32*6+AS32*2+AT32*1</f>
        <v>1791</v>
      </c>
      <c r="AV32" s="31">
        <v>22</v>
      </c>
      <c r="AW32" s="31">
        <f t="shared" si="1"/>
        <v>81.409090909090907</v>
      </c>
      <c r="AX32" s="25">
        <f t="shared" si="2"/>
        <v>3903.5</v>
      </c>
      <c r="AY32" s="25">
        <f t="shared" si="3"/>
        <v>51</v>
      </c>
      <c r="AZ32" s="25">
        <f t="shared" si="4"/>
        <v>76.539215686274517</v>
      </c>
      <c r="BA32" s="25">
        <v>0</v>
      </c>
      <c r="BB32" s="25">
        <f t="shared" si="5"/>
        <v>76.539215686274517</v>
      </c>
    </row>
    <row r="33" spans="1:54" x14ac:dyDescent="0.15">
      <c r="A33" s="17">
        <v>30</v>
      </c>
      <c r="B33" s="8" t="s">
        <v>122</v>
      </c>
      <c r="C33" s="11" t="s">
        <v>123</v>
      </c>
      <c r="D33" s="8" t="s">
        <v>53</v>
      </c>
      <c r="E33" s="4">
        <v>73</v>
      </c>
      <c r="F33" s="4">
        <v>80</v>
      </c>
      <c r="G33" s="8" t="s">
        <v>53</v>
      </c>
      <c r="H33" s="4">
        <v>72</v>
      </c>
      <c r="I33" s="4">
        <v>74</v>
      </c>
      <c r="J33" s="4"/>
      <c r="K33" s="8" t="s">
        <v>53</v>
      </c>
      <c r="L33" s="4">
        <v>84</v>
      </c>
      <c r="M33" s="4">
        <v>70</v>
      </c>
      <c r="N33" s="4">
        <v>88</v>
      </c>
      <c r="O33" s="4">
        <v>69</v>
      </c>
      <c r="P33" s="8" t="s">
        <v>124</v>
      </c>
      <c r="Q33" s="4">
        <v>83</v>
      </c>
      <c r="R33" s="8" t="s">
        <v>53</v>
      </c>
      <c r="S33" s="4">
        <v>74</v>
      </c>
      <c r="T33" s="4">
        <v>84</v>
      </c>
      <c r="U33" s="25">
        <f>E33*2+F33*3.5+H33*3+I33*2+L33*0.5+M33*3+N33*2+O33*3+P33*3+Q33*2+S33*2.5+T33*2.5</f>
        <v>2127</v>
      </c>
      <c r="V33" s="25">
        <v>29</v>
      </c>
      <c r="W33" s="25">
        <f t="shared" si="0"/>
        <v>73.34482758620689</v>
      </c>
      <c r="Y33" s="9" t="s">
        <v>122</v>
      </c>
      <c r="Z33" s="9" t="s">
        <v>123</v>
      </c>
      <c r="AA33" s="6">
        <v>63</v>
      </c>
      <c r="AB33" s="9" t="s">
        <v>53</v>
      </c>
      <c r="AC33" s="6"/>
      <c r="AD33" s="9" t="s">
        <v>53</v>
      </c>
      <c r="AE33" s="9" t="s">
        <v>55</v>
      </c>
      <c r="AF33" s="9" t="s">
        <v>53</v>
      </c>
      <c r="AG33" s="6">
        <v>80</v>
      </c>
      <c r="AH33" s="9" t="s">
        <v>53</v>
      </c>
      <c r="AI33" s="9" t="s">
        <v>53</v>
      </c>
      <c r="AJ33" s="6">
        <v>69</v>
      </c>
      <c r="AK33" s="9" t="s">
        <v>53</v>
      </c>
      <c r="AL33" s="9" t="s">
        <v>53</v>
      </c>
      <c r="AM33" s="9" t="s">
        <v>53</v>
      </c>
      <c r="AN33" s="6">
        <v>95</v>
      </c>
      <c r="AO33" s="9" t="s">
        <v>53</v>
      </c>
      <c r="AP33" s="9" t="s">
        <v>53</v>
      </c>
      <c r="AQ33" s="9" t="s">
        <v>53</v>
      </c>
      <c r="AR33" s="6">
        <v>89</v>
      </c>
      <c r="AS33" s="6">
        <v>72</v>
      </c>
      <c r="AT33" s="10" t="s">
        <v>58</v>
      </c>
      <c r="AU33" s="25">
        <f>AA33*1.5+AE33*1+AG33*2.5+AJ33*4.5+AN33*3.5+AR33*6+AS33*2+AT33*1</f>
        <v>1775.5</v>
      </c>
      <c r="AV33" s="31">
        <v>22</v>
      </c>
      <c r="AW33" s="31">
        <f t="shared" si="1"/>
        <v>80.704545454545453</v>
      </c>
      <c r="AX33" s="25">
        <f t="shared" si="2"/>
        <v>3902.5</v>
      </c>
      <c r="AY33" s="25">
        <f t="shared" si="3"/>
        <v>51</v>
      </c>
      <c r="AZ33" s="25">
        <f t="shared" si="4"/>
        <v>76.519607843137251</v>
      </c>
      <c r="BA33" s="25">
        <v>0</v>
      </c>
      <c r="BB33" s="25">
        <f t="shared" si="5"/>
        <v>76.519607843137251</v>
      </c>
    </row>
    <row r="34" spans="1:54" x14ac:dyDescent="0.15">
      <c r="A34" s="16">
        <v>31</v>
      </c>
      <c r="B34" s="8" t="s">
        <v>120</v>
      </c>
      <c r="C34" s="8" t="s">
        <v>121</v>
      </c>
      <c r="D34" s="8" t="s">
        <v>53</v>
      </c>
      <c r="E34" s="4">
        <v>71</v>
      </c>
      <c r="F34" s="4">
        <v>81</v>
      </c>
      <c r="G34" s="8" t="s">
        <v>53</v>
      </c>
      <c r="H34" s="4">
        <v>82</v>
      </c>
      <c r="I34" s="4">
        <v>71</v>
      </c>
      <c r="J34" s="8" t="s">
        <v>53</v>
      </c>
      <c r="K34" s="4">
        <v>77</v>
      </c>
      <c r="L34" s="4">
        <v>86</v>
      </c>
      <c r="M34" s="4">
        <v>74</v>
      </c>
      <c r="N34" s="8" t="s">
        <v>53</v>
      </c>
      <c r="O34" s="4">
        <v>75</v>
      </c>
      <c r="P34" s="4">
        <v>91</v>
      </c>
      <c r="Q34" s="4">
        <v>82</v>
      </c>
      <c r="R34" s="8" t="s">
        <v>53</v>
      </c>
      <c r="S34" s="4">
        <v>82</v>
      </c>
      <c r="T34" s="5">
        <v>91</v>
      </c>
      <c r="U34" s="25">
        <f>E34*2+F34*3.5+H34*3+I34*2+K34*1.5+L34*0.5+M34*3+O34*3+P34*3+S34*2.5+T34*2.5</f>
        <v>2124.5</v>
      </c>
      <c r="V34" s="25">
        <v>28.5</v>
      </c>
      <c r="W34" s="25">
        <f t="shared" si="0"/>
        <v>74.543859649122808</v>
      </c>
      <c r="Y34" s="9" t="s">
        <v>120</v>
      </c>
      <c r="Z34" s="9" t="s">
        <v>121</v>
      </c>
      <c r="AA34" s="6">
        <v>74</v>
      </c>
      <c r="AB34" s="9" t="s">
        <v>53</v>
      </c>
      <c r="AC34" s="9" t="s">
        <v>53</v>
      </c>
      <c r="AD34" s="6">
        <v>70</v>
      </c>
      <c r="AE34" s="9" t="s">
        <v>55</v>
      </c>
      <c r="AF34" s="6"/>
      <c r="AG34" s="6">
        <v>81</v>
      </c>
      <c r="AH34" s="9" t="s">
        <v>53</v>
      </c>
      <c r="AI34" s="9" t="s">
        <v>53</v>
      </c>
      <c r="AJ34" s="6">
        <v>60</v>
      </c>
      <c r="AK34" s="9" t="s">
        <v>53</v>
      </c>
      <c r="AL34" s="9" t="s">
        <v>53</v>
      </c>
      <c r="AM34" s="9" t="s">
        <v>53</v>
      </c>
      <c r="AN34" s="6">
        <v>94</v>
      </c>
      <c r="AO34" s="9" t="s">
        <v>53</v>
      </c>
      <c r="AP34" s="9" t="s">
        <v>53</v>
      </c>
      <c r="AQ34" s="9" t="s">
        <v>53</v>
      </c>
      <c r="AR34" s="6">
        <v>86</v>
      </c>
      <c r="AS34" s="6">
        <v>81</v>
      </c>
      <c r="AT34" s="9" t="s">
        <v>58</v>
      </c>
      <c r="AU34" s="25">
        <f>AA34*1.5+AD34*2+AE34*1+AG34*2.5+AJ34*4.5+AN34*3.5+AR34*6+AS34*2+AT34*1</f>
        <v>1890.5</v>
      </c>
      <c r="AV34" s="31">
        <v>24</v>
      </c>
      <c r="AW34" s="31">
        <f t="shared" si="1"/>
        <v>78.770833333333329</v>
      </c>
      <c r="AX34" s="25">
        <f t="shared" si="2"/>
        <v>4015</v>
      </c>
      <c r="AY34" s="25">
        <f t="shared" si="3"/>
        <v>52.5</v>
      </c>
      <c r="AZ34" s="25">
        <f t="shared" si="4"/>
        <v>76.476190476190482</v>
      </c>
      <c r="BA34" s="25">
        <v>0</v>
      </c>
      <c r="BB34" s="25">
        <f t="shared" si="5"/>
        <v>76.476190476190482</v>
      </c>
    </row>
    <row r="35" spans="1:54" x14ac:dyDescent="0.15">
      <c r="A35" s="16">
        <v>32</v>
      </c>
      <c r="B35" s="8" t="s">
        <v>114</v>
      </c>
      <c r="C35" s="8" t="s">
        <v>115</v>
      </c>
      <c r="D35" s="8" t="s">
        <v>53</v>
      </c>
      <c r="E35" s="4">
        <v>68</v>
      </c>
      <c r="F35" s="4">
        <v>83</v>
      </c>
      <c r="G35" s="8" t="s">
        <v>53</v>
      </c>
      <c r="H35" s="4">
        <v>61</v>
      </c>
      <c r="I35" s="4">
        <v>76</v>
      </c>
      <c r="J35" s="4"/>
      <c r="K35" s="8" t="s">
        <v>53</v>
      </c>
      <c r="L35" s="4">
        <v>85</v>
      </c>
      <c r="M35" s="4">
        <v>62</v>
      </c>
      <c r="N35" s="4">
        <v>86</v>
      </c>
      <c r="O35" s="4">
        <v>75</v>
      </c>
      <c r="P35" s="4">
        <v>66</v>
      </c>
      <c r="Q35" s="4">
        <v>84</v>
      </c>
      <c r="R35" s="8" t="s">
        <v>53</v>
      </c>
      <c r="S35" s="4">
        <v>92</v>
      </c>
      <c r="T35" s="4">
        <v>91</v>
      </c>
      <c r="U35" s="25">
        <f>E35*2+F35*3.5+H35*3+I35*2+L35*0.5+M35*3+N35*2+O35*3+P35*3+Q35*2+S35*2.5+T35*2.5</f>
        <v>2210.5</v>
      </c>
      <c r="V35" s="25">
        <v>29</v>
      </c>
      <c r="W35" s="25">
        <f t="shared" si="0"/>
        <v>76.224137931034477</v>
      </c>
      <c r="Y35" s="9" t="s">
        <v>114</v>
      </c>
      <c r="Z35" s="9" t="s">
        <v>115</v>
      </c>
      <c r="AA35" s="6">
        <v>64</v>
      </c>
      <c r="AB35" s="9" t="s">
        <v>53</v>
      </c>
      <c r="AC35" s="9" t="s">
        <v>53</v>
      </c>
      <c r="AD35" s="9" t="s">
        <v>53</v>
      </c>
      <c r="AE35" s="9" t="s">
        <v>55</v>
      </c>
      <c r="AF35" s="9" t="s">
        <v>53</v>
      </c>
      <c r="AG35" s="6">
        <v>80</v>
      </c>
      <c r="AH35" s="9" t="s">
        <v>53</v>
      </c>
      <c r="AI35" s="9" t="s">
        <v>53</v>
      </c>
      <c r="AJ35" s="6">
        <v>61</v>
      </c>
      <c r="AK35" s="9" t="s">
        <v>53</v>
      </c>
      <c r="AL35" s="9" t="s">
        <v>53</v>
      </c>
      <c r="AM35" s="9" t="s">
        <v>53</v>
      </c>
      <c r="AN35" s="6">
        <v>84</v>
      </c>
      <c r="AO35" s="9" t="s">
        <v>53</v>
      </c>
      <c r="AP35" s="9" t="s">
        <v>53</v>
      </c>
      <c r="AQ35" s="9" t="s">
        <v>53</v>
      </c>
      <c r="AR35" s="6">
        <v>82</v>
      </c>
      <c r="AS35" s="6">
        <v>76</v>
      </c>
      <c r="AT35" s="10" t="s">
        <v>55</v>
      </c>
      <c r="AU35" s="25">
        <f>AA35*1.5+AE35*1+AG35*2.5+AJ35*4.5+AN35*3.5+AR35*6+AS35*2+AT35*1</f>
        <v>1678.5</v>
      </c>
      <c r="AV35" s="31">
        <v>22</v>
      </c>
      <c r="AW35" s="31">
        <f t="shared" si="1"/>
        <v>76.295454545454547</v>
      </c>
      <c r="AX35" s="25">
        <f t="shared" si="2"/>
        <v>3889</v>
      </c>
      <c r="AY35" s="25">
        <f t="shared" si="3"/>
        <v>51</v>
      </c>
      <c r="AZ35" s="25">
        <f t="shared" si="4"/>
        <v>76.254901960784309</v>
      </c>
      <c r="BA35" s="25">
        <v>0</v>
      </c>
      <c r="BB35" s="25">
        <f t="shared" si="5"/>
        <v>76.254901960784309</v>
      </c>
    </row>
    <row r="36" spans="1:54" x14ac:dyDescent="0.15">
      <c r="A36" s="17">
        <v>33</v>
      </c>
      <c r="B36" s="8" t="s">
        <v>116</v>
      </c>
      <c r="C36" s="11" t="s">
        <v>117</v>
      </c>
      <c r="D36" s="8" t="s">
        <v>53</v>
      </c>
      <c r="E36" s="4">
        <v>69</v>
      </c>
      <c r="F36" s="4">
        <v>62</v>
      </c>
      <c r="G36" s="8" t="s">
        <v>53</v>
      </c>
      <c r="H36" s="4">
        <v>82</v>
      </c>
      <c r="I36" s="4">
        <v>74</v>
      </c>
      <c r="J36" s="8" t="s">
        <v>53</v>
      </c>
      <c r="K36" s="8" t="s">
        <v>53</v>
      </c>
      <c r="L36" s="4">
        <v>89</v>
      </c>
      <c r="M36" s="8" t="s">
        <v>104</v>
      </c>
      <c r="N36" s="4">
        <v>85</v>
      </c>
      <c r="O36" s="4">
        <v>70</v>
      </c>
      <c r="P36" s="4">
        <v>72</v>
      </c>
      <c r="Q36" s="8" t="s">
        <v>53</v>
      </c>
      <c r="R36" s="8" t="s">
        <v>53</v>
      </c>
      <c r="S36" s="4">
        <v>76</v>
      </c>
      <c r="T36" s="4">
        <v>89</v>
      </c>
      <c r="U36" s="25">
        <f>E36*2+F36*3.5+H36*3+I36*2+L36*0.5+M36*3+N36*2+O36*3+P36*3+S36*2.5+T36*2.5</f>
        <v>1949</v>
      </c>
      <c r="V36" s="25">
        <v>27</v>
      </c>
      <c r="W36" s="25">
        <f t="shared" ref="W36:W67" si="6">U36/V36</f>
        <v>72.18518518518519</v>
      </c>
      <c r="Y36" s="9" t="s">
        <v>116</v>
      </c>
      <c r="Z36" s="23" t="s">
        <v>117</v>
      </c>
      <c r="AA36" s="6">
        <v>74</v>
      </c>
      <c r="AB36" s="9" t="s">
        <v>53</v>
      </c>
      <c r="AC36" s="9" t="s">
        <v>53</v>
      </c>
      <c r="AD36" s="9" t="s">
        <v>53</v>
      </c>
      <c r="AE36" s="9" t="s">
        <v>55</v>
      </c>
      <c r="AF36" s="9" t="s">
        <v>53</v>
      </c>
      <c r="AG36" s="6">
        <v>79</v>
      </c>
      <c r="AH36" s="9" t="s">
        <v>53</v>
      </c>
      <c r="AI36" s="9" t="s">
        <v>53</v>
      </c>
      <c r="AJ36" s="6">
        <v>52</v>
      </c>
      <c r="AK36" s="10" t="s">
        <v>53</v>
      </c>
      <c r="AL36" s="9" t="s">
        <v>53</v>
      </c>
      <c r="AM36" s="7">
        <v>88</v>
      </c>
      <c r="AN36" s="7">
        <v>96</v>
      </c>
      <c r="AO36" s="10" t="s">
        <v>53</v>
      </c>
      <c r="AP36" s="10" t="s">
        <v>53</v>
      </c>
      <c r="AQ36" s="10" t="s">
        <v>53</v>
      </c>
      <c r="AR36" s="7">
        <v>92</v>
      </c>
      <c r="AS36" s="7">
        <v>81</v>
      </c>
      <c r="AT36" s="10" t="s">
        <v>55</v>
      </c>
      <c r="AU36" s="25">
        <f>AA36*1.5+AE36*1+AG36*2.5+AJ36*4.5+AM36*2+AN36*3.5+AR36*6+AS36*2+AT36*1</f>
        <v>1938.5</v>
      </c>
      <c r="AV36" s="31">
        <v>24</v>
      </c>
      <c r="AW36" s="31">
        <f t="shared" ref="AW36:AW67" si="7">AU36/AV36</f>
        <v>80.770833333333329</v>
      </c>
      <c r="AX36" s="25">
        <f t="shared" ref="AX36:AX67" si="8">U36+AU36</f>
        <v>3887.5</v>
      </c>
      <c r="AY36" s="25">
        <f t="shared" ref="AY36:AY67" si="9">V36+AV36</f>
        <v>51</v>
      </c>
      <c r="AZ36" s="25">
        <f t="shared" ref="AZ36:AZ67" si="10">AX36/AY36</f>
        <v>76.225490196078425</v>
      </c>
      <c r="BA36" s="25">
        <v>0</v>
      </c>
      <c r="BB36" s="25">
        <f t="shared" ref="BB36:BB67" si="11">AZ36+BA36</f>
        <v>76.225490196078425</v>
      </c>
    </row>
    <row r="37" spans="1:54" x14ac:dyDescent="0.15">
      <c r="A37" s="16">
        <v>34</v>
      </c>
      <c r="B37" s="8" t="s">
        <v>125</v>
      </c>
      <c r="C37" s="8" t="s">
        <v>126</v>
      </c>
      <c r="D37" s="8" t="s">
        <v>53</v>
      </c>
      <c r="E37" s="4">
        <v>73</v>
      </c>
      <c r="F37" s="4">
        <v>72</v>
      </c>
      <c r="G37" s="8" t="s">
        <v>53</v>
      </c>
      <c r="H37" s="4">
        <v>70</v>
      </c>
      <c r="I37" s="4">
        <v>72</v>
      </c>
      <c r="J37" s="8" t="s">
        <v>53</v>
      </c>
      <c r="K37" s="8" t="s">
        <v>53</v>
      </c>
      <c r="L37" s="4">
        <v>81</v>
      </c>
      <c r="M37" s="4">
        <v>61</v>
      </c>
      <c r="N37" s="4">
        <v>82</v>
      </c>
      <c r="O37" s="4">
        <v>84</v>
      </c>
      <c r="P37" s="4">
        <v>71</v>
      </c>
      <c r="Q37" s="8" t="s">
        <v>53</v>
      </c>
      <c r="R37" s="8" t="s">
        <v>53</v>
      </c>
      <c r="S37" s="4">
        <v>80</v>
      </c>
      <c r="T37" s="5">
        <v>71</v>
      </c>
      <c r="U37" s="25">
        <f>E37*2+F37*3.5+H37*3+I37*2+L37*0.5+M37*3+N37*2+O37*3+P37*3+S37*2.5+T37*2.5</f>
        <v>1982</v>
      </c>
      <c r="V37" s="25">
        <v>27</v>
      </c>
      <c r="W37" s="25">
        <f t="shared" si="6"/>
        <v>73.407407407407405</v>
      </c>
      <c r="Y37" s="9" t="s">
        <v>125</v>
      </c>
      <c r="Z37" s="9" t="s">
        <v>126</v>
      </c>
      <c r="AA37" s="6">
        <v>70</v>
      </c>
      <c r="AB37" s="9" t="s">
        <v>53</v>
      </c>
      <c r="AC37" s="9" t="s">
        <v>53</v>
      </c>
      <c r="AD37" s="6">
        <v>73</v>
      </c>
      <c r="AE37" s="9" t="s">
        <v>58</v>
      </c>
      <c r="AF37" s="6"/>
      <c r="AG37" s="6">
        <v>75</v>
      </c>
      <c r="AH37" s="9" t="s">
        <v>53</v>
      </c>
      <c r="AI37" s="9" t="s">
        <v>53</v>
      </c>
      <c r="AJ37" s="6">
        <v>71</v>
      </c>
      <c r="AK37" s="9" t="s">
        <v>53</v>
      </c>
      <c r="AL37" s="9" t="s">
        <v>53</v>
      </c>
      <c r="AM37" s="9" t="s">
        <v>53</v>
      </c>
      <c r="AN37" s="6">
        <v>93</v>
      </c>
      <c r="AO37" s="9" t="s">
        <v>53</v>
      </c>
      <c r="AP37" s="9" t="s">
        <v>53</v>
      </c>
      <c r="AQ37" s="9" t="s">
        <v>53</v>
      </c>
      <c r="AR37" s="6">
        <v>84</v>
      </c>
      <c r="AS37" s="6">
        <v>74</v>
      </c>
      <c r="AT37" s="9" t="s">
        <v>55</v>
      </c>
      <c r="AU37" s="25">
        <f>AA37*1.5+AD37*2+AE37*1+AG37*2.5+AJ37*4.5+AN37*3.5+AR37*6+AS37*2+AT37*1</f>
        <v>1895.5</v>
      </c>
      <c r="AV37" s="31">
        <v>24</v>
      </c>
      <c r="AW37" s="31">
        <f t="shared" si="7"/>
        <v>78.979166666666671</v>
      </c>
      <c r="AX37" s="25">
        <f t="shared" si="8"/>
        <v>3877.5</v>
      </c>
      <c r="AY37" s="25">
        <f t="shared" si="9"/>
        <v>51</v>
      </c>
      <c r="AZ37" s="25">
        <f t="shared" si="10"/>
        <v>76.029411764705884</v>
      </c>
      <c r="BA37" s="25">
        <v>0</v>
      </c>
      <c r="BB37" s="25">
        <f t="shared" si="11"/>
        <v>76.029411764705884</v>
      </c>
    </row>
    <row r="38" spans="1:54" x14ac:dyDescent="0.15">
      <c r="A38" s="16">
        <v>35</v>
      </c>
      <c r="B38" s="8" t="s">
        <v>118</v>
      </c>
      <c r="C38" s="8" t="s">
        <v>119</v>
      </c>
      <c r="D38" s="8" t="s">
        <v>53</v>
      </c>
      <c r="E38" s="4">
        <v>69</v>
      </c>
      <c r="F38" s="4">
        <v>78</v>
      </c>
      <c r="G38" s="8" t="s">
        <v>53</v>
      </c>
      <c r="H38" s="4">
        <v>73</v>
      </c>
      <c r="I38" s="4">
        <v>72</v>
      </c>
      <c r="J38" s="4"/>
      <c r="K38" s="8" t="s">
        <v>53</v>
      </c>
      <c r="L38" s="4">
        <v>90</v>
      </c>
      <c r="M38" s="4">
        <v>78</v>
      </c>
      <c r="N38" s="8" t="s">
        <v>53</v>
      </c>
      <c r="O38" s="4">
        <v>76</v>
      </c>
      <c r="P38" s="4">
        <v>69</v>
      </c>
      <c r="Q38" s="4">
        <v>84</v>
      </c>
      <c r="R38" s="8" t="s">
        <v>53</v>
      </c>
      <c r="S38" s="4">
        <v>72</v>
      </c>
      <c r="T38" s="4">
        <v>88</v>
      </c>
      <c r="U38" s="25">
        <f>E38*2+F38*3.5+H38*3+I38*2+L38*0.5+M38*3+O38*3+P38*3+Q38*2+S38*2.5+T38*2.5</f>
        <v>2056</v>
      </c>
      <c r="V38" s="25">
        <v>27</v>
      </c>
      <c r="W38" s="25">
        <f t="shared" si="6"/>
        <v>76.148148148148152</v>
      </c>
      <c r="Y38" s="9" t="s">
        <v>118</v>
      </c>
      <c r="Z38" s="9" t="s">
        <v>119</v>
      </c>
      <c r="AA38" s="6">
        <v>60</v>
      </c>
      <c r="AB38" s="9" t="s">
        <v>53</v>
      </c>
      <c r="AC38" s="9" t="s">
        <v>53</v>
      </c>
      <c r="AD38" s="6">
        <v>73</v>
      </c>
      <c r="AE38" s="9" t="s">
        <v>55</v>
      </c>
      <c r="AF38" s="9" t="s">
        <v>53</v>
      </c>
      <c r="AG38" s="6">
        <v>83</v>
      </c>
      <c r="AH38" s="9" t="s">
        <v>53</v>
      </c>
      <c r="AI38" s="9" t="s">
        <v>53</v>
      </c>
      <c r="AJ38" s="6">
        <v>61</v>
      </c>
      <c r="AK38" s="9" t="s">
        <v>53</v>
      </c>
      <c r="AL38" s="9" t="s">
        <v>53</v>
      </c>
      <c r="AM38" s="9" t="s">
        <v>53</v>
      </c>
      <c r="AN38" s="6">
        <v>69</v>
      </c>
      <c r="AO38" s="9" t="s">
        <v>53</v>
      </c>
      <c r="AP38" s="9" t="s">
        <v>53</v>
      </c>
      <c r="AQ38" s="9" t="s">
        <v>53</v>
      </c>
      <c r="AR38" s="6">
        <v>86</v>
      </c>
      <c r="AS38" s="6">
        <v>71</v>
      </c>
      <c r="AT38" s="10" t="s">
        <v>54</v>
      </c>
      <c r="AU38" s="25">
        <f>AA38*1.5+AD38*2+AE38*1+AG38*2.5+AJ38*4.5+AN38*3.5+AR38*6+AS38*2+AT38*1</f>
        <v>1797.5</v>
      </c>
      <c r="AV38" s="31">
        <v>24</v>
      </c>
      <c r="AW38" s="31">
        <f t="shared" si="7"/>
        <v>74.895833333333329</v>
      </c>
      <c r="AX38" s="25">
        <f t="shared" si="8"/>
        <v>3853.5</v>
      </c>
      <c r="AY38" s="25">
        <f t="shared" si="9"/>
        <v>51</v>
      </c>
      <c r="AZ38" s="25">
        <f t="shared" si="10"/>
        <v>75.558823529411768</v>
      </c>
      <c r="BA38" s="25">
        <v>0</v>
      </c>
      <c r="BB38" s="25">
        <f t="shared" si="11"/>
        <v>75.558823529411768</v>
      </c>
    </row>
    <row r="39" spans="1:54" x14ac:dyDescent="0.15">
      <c r="A39" s="17">
        <v>36</v>
      </c>
      <c r="B39" s="8" t="s">
        <v>131</v>
      </c>
      <c r="C39" s="8" t="s">
        <v>132</v>
      </c>
      <c r="D39" s="8" t="s">
        <v>53</v>
      </c>
      <c r="E39" s="4">
        <v>67</v>
      </c>
      <c r="F39" s="4">
        <v>74</v>
      </c>
      <c r="G39" s="8" t="s">
        <v>53</v>
      </c>
      <c r="H39" s="4">
        <v>77</v>
      </c>
      <c r="I39" s="4">
        <v>65</v>
      </c>
      <c r="J39" s="8" t="s">
        <v>53</v>
      </c>
      <c r="K39" s="8" t="s">
        <v>53</v>
      </c>
      <c r="L39" s="4">
        <v>88</v>
      </c>
      <c r="M39" s="4">
        <v>82</v>
      </c>
      <c r="N39" s="4">
        <v>86</v>
      </c>
      <c r="O39" s="4">
        <v>68</v>
      </c>
      <c r="P39" s="4">
        <v>71</v>
      </c>
      <c r="Q39" s="8" t="s">
        <v>53</v>
      </c>
      <c r="R39" s="8" t="s">
        <v>53</v>
      </c>
      <c r="S39" s="4">
        <v>85</v>
      </c>
      <c r="T39" s="4">
        <v>76</v>
      </c>
      <c r="U39" s="25">
        <f>E39*2+F39*3.5+H39*3+I39*2+L39*0.5+M39*3+N39*2+O39*3+P39*3+S39*2.5+T39*2.5</f>
        <v>2035.5</v>
      </c>
      <c r="V39" s="25">
        <v>27</v>
      </c>
      <c r="W39" s="25">
        <f t="shared" si="6"/>
        <v>75.388888888888886</v>
      </c>
      <c r="Y39" s="9" t="s">
        <v>131</v>
      </c>
      <c r="Z39" s="23" t="s">
        <v>132</v>
      </c>
      <c r="AA39" s="6">
        <v>78</v>
      </c>
      <c r="AB39" s="9" t="s">
        <v>53</v>
      </c>
      <c r="AC39" s="9" t="s">
        <v>53</v>
      </c>
      <c r="AD39" s="9" t="s">
        <v>53</v>
      </c>
      <c r="AE39" s="9" t="s">
        <v>55</v>
      </c>
      <c r="AF39" s="9" t="s">
        <v>53</v>
      </c>
      <c r="AG39" s="6">
        <v>79</v>
      </c>
      <c r="AH39" s="9" t="s">
        <v>53</v>
      </c>
      <c r="AI39" s="9" t="s">
        <v>53</v>
      </c>
      <c r="AJ39" s="6">
        <v>36</v>
      </c>
      <c r="AK39" s="10" t="s">
        <v>53</v>
      </c>
      <c r="AL39" s="9" t="s">
        <v>53</v>
      </c>
      <c r="AM39" s="7">
        <v>88</v>
      </c>
      <c r="AN39" s="7">
        <v>92</v>
      </c>
      <c r="AO39" s="10" t="s">
        <v>53</v>
      </c>
      <c r="AP39" s="10" t="s">
        <v>53</v>
      </c>
      <c r="AQ39" s="10" t="s">
        <v>53</v>
      </c>
      <c r="AR39" s="7">
        <v>86</v>
      </c>
      <c r="AS39" s="7">
        <v>72</v>
      </c>
      <c r="AT39" s="10" t="s">
        <v>55</v>
      </c>
      <c r="AU39" s="25">
        <f>AA39*1.5+AE39*1+AG39*2.5+AJ39*4.5+AM39*2+AN39*3.5+AR39*6+AS39*2+AT39*1</f>
        <v>1804.5</v>
      </c>
      <c r="AV39" s="31">
        <v>24</v>
      </c>
      <c r="AW39" s="31">
        <f t="shared" si="7"/>
        <v>75.1875</v>
      </c>
      <c r="AX39" s="25">
        <f t="shared" si="8"/>
        <v>3840</v>
      </c>
      <c r="AY39" s="25">
        <f t="shared" si="9"/>
        <v>51</v>
      </c>
      <c r="AZ39" s="25">
        <f t="shared" si="10"/>
        <v>75.294117647058826</v>
      </c>
      <c r="BA39" s="25">
        <v>0</v>
      </c>
      <c r="BB39" s="25">
        <f t="shared" si="11"/>
        <v>75.294117647058826</v>
      </c>
    </row>
    <row r="40" spans="1:54" x14ac:dyDescent="0.15">
      <c r="A40" s="17">
        <v>37</v>
      </c>
      <c r="B40" s="8" t="s">
        <v>129</v>
      </c>
      <c r="C40" s="8" t="s">
        <v>130</v>
      </c>
      <c r="D40" s="8" t="s">
        <v>53</v>
      </c>
      <c r="E40" s="4">
        <v>68</v>
      </c>
      <c r="F40" s="4">
        <v>69</v>
      </c>
      <c r="G40" s="8" t="s">
        <v>53</v>
      </c>
      <c r="H40" s="4">
        <v>71</v>
      </c>
      <c r="I40" s="4">
        <v>74</v>
      </c>
      <c r="J40" s="8" t="s">
        <v>53</v>
      </c>
      <c r="K40" s="8" t="s">
        <v>53</v>
      </c>
      <c r="L40" s="4">
        <v>85</v>
      </c>
      <c r="M40" s="4">
        <v>75</v>
      </c>
      <c r="N40" s="8" t="s">
        <v>53</v>
      </c>
      <c r="O40" s="4">
        <v>75</v>
      </c>
      <c r="P40" s="4">
        <v>82</v>
      </c>
      <c r="Q40" s="4">
        <v>85</v>
      </c>
      <c r="R40" s="8" t="s">
        <v>53</v>
      </c>
      <c r="S40" s="4">
        <v>85</v>
      </c>
      <c r="T40" s="5">
        <v>72</v>
      </c>
      <c r="U40" s="25">
        <f>E40*2+F40*3.5+H40*3+I40*2+L40*0.5+M40*3+O40*3+P40*3+Q40*2+S40*2.5+T40*2.5</f>
        <v>2039.5</v>
      </c>
      <c r="V40" s="25">
        <v>27</v>
      </c>
      <c r="W40" s="25">
        <f t="shared" si="6"/>
        <v>75.537037037037038</v>
      </c>
      <c r="Y40" s="9" t="s">
        <v>129</v>
      </c>
      <c r="Z40" s="23" t="s">
        <v>130</v>
      </c>
      <c r="AA40" s="6">
        <v>80</v>
      </c>
      <c r="AB40" s="9" t="s">
        <v>53</v>
      </c>
      <c r="AC40" s="9" t="s">
        <v>53</v>
      </c>
      <c r="AD40" s="6">
        <v>65</v>
      </c>
      <c r="AE40" s="9" t="s">
        <v>55</v>
      </c>
      <c r="AF40" s="6"/>
      <c r="AG40" s="6">
        <v>87</v>
      </c>
      <c r="AH40" s="9" t="s">
        <v>53</v>
      </c>
      <c r="AI40" s="9" t="s">
        <v>53</v>
      </c>
      <c r="AJ40" s="6">
        <v>40</v>
      </c>
      <c r="AK40" s="9" t="s">
        <v>53</v>
      </c>
      <c r="AL40" s="9" t="s">
        <v>53</v>
      </c>
      <c r="AM40" s="9" t="s">
        <v>53</v>
      </c>
      <c r="AN40" s="6">
        <v>89</v>
      </c>
      <c r="AO40" s="9" t="s">
        <v>53</v>
      </c>
      <c r="AP40" s="9" t="s">
        <v>53</v>
      </c>
      <c r="AQ40" s="9" t="s">
        <v>53</v>
      </c>
      <c r="AR40" s="6">
        <v>84</v>
      </c>
      <c r="AS40" s="6">
        <v>86</v>
      </c>
      <c r="AT40" s="9" t="s">
        <v>58</v>
      </c>
      <c r="AU40" s="25">
        <f>AA40*1.5+AD40*2+AE40*1+AG40*2.5+AJ40*4.5+AN40*3.5+AR40*6+AS40*2+AT40*1</f>
        <v>1795</v>
      </c>
      <c r="AV40" s="31">
        <v>24</v>
      </c>
      <c r="AW40" s="31">
        <f t="shared" si="7"/>
        <v>74.791666666666671</v>
      </c>
      <c r="AX40" s="25">
        <f t="shared" si="8"/>
        <v>3834.5</v>
      </c>
      <c r="AY40" s="25">
        <f t="shared" si="9"/>
        <v>51</v>
      </c>
      <c r="AZ40" s="25">
        <f t="shared" si="10"/>
        <v>75.186274509803923</v>
      </c>
      <c r="BA40" s="25">
        <v>0</v>
      </c>
      <c r="BB40" s="25">
        <f t="shared" si="11"/>
        <v>75.186274509803923</v>
      </c>
    </row>
    <row r="41" spans="1:54" x14ac:dyDescent="0.15">
      <c r="A41" s="19">
        <v>38</v>
      </c>
      <c r="B41" s="8" t="s">
        <v>135</v>
      </c>
      <c r="C41" s="8" t="s">
        <v>136</v>
      </c>
      <c r="D41" s="8" t="s">
        <v>53</v>
      </c>
      <c r="E41" s="4">
        <v>66</v>
      </c>
      <c r="F41" s="4">
        <v>63</v>
      </c>
      <c r="G41" s="8" t="s">
        <v>53</v>
      </c>
      <c r="H41" s="4">
        <v>80</v>
      </c>
      <c r="I41" s="4">
        <v>62</v>
      </c>
      <c r="J41" s="8" t="s">
        <v>53</v>
      </c>
      <c r="K41" s="8" t="s">
        <v>53</v>
      </c>
      <c r="L41" s="4">
        <v>83</v>
      </c>
      <c r="M41" s="4">
        <v>60</v>
      </c>
      <c r="N41" s="8" t="s">
        <v>53</v>
      </c>
      <c r="O41" s="4">
        <v>75</v>
      </c>
      <c r="P41" s="4">
        <v>75</v>
      </c>
      <c r="Q41" s="4">
        <v>80</v>
      </c>
      <c r="R41" s="8" t="s">
        <v>53</v>
      </c>
      <c r="S41" s="4">
        <v>88</v>
      </c>
      <c r="T41" s="5">
        <v>82</v>
      </c>
      <c r="U41" s="25">
        <f>E41*2+F41*3.5+H41*3+I41*2+L41*0.5+M41*3+O41*3+P41*3+Q41*2+S41*2.5+T41*2.5</f>
        <v>1973</v>
      </c>
      <c r="V41" s="25">
        <v>27</v>
      </c>
      <c r="W41" s="25">
        <f t="shared" si="6"/>
        <v>73.074074074074076</v>
      </c>
      <c r="Y41" s="9" t="s">
        <v>135</v>
      </c>
      <c r="Z41" s="23" t="s">
        <v>136</v>
      </c>
      <c r="AA41" s="6">
        <v>72</v>
      </c>
      <c r="AB41" s="9" t="s">
        <v>53</v>
      </c>
      <c r="AC41" s="9" t="s">
        <v>53</v>
      </c>
      <c r="AD41" s="6">
        <v>63</v>
      </c>
      <c r="AE41" s="9" t="s">
        <v>55</v>
      </c>
      <c r="AF41" s="6"/>
      <c r="AG41" s="6">
        <v>73</v>
      </c>
      <c r="AH41" s="9" t="s">
        <v>53</v>
      </c>
      <c r="AI41" s="9" t="s">
        <v>53</v>
      </c>
      <c r="AJ41" s="6">
        <v>53</v>
      </c>
      <c r="AK41" s="9" t="s">
        <v>53</v>
      </c>
      <c r="AL41" s="9" t="s">
        <v>53</v>
      </c>
      <c r="AM41" s="9" t="s">
        <v>53</v>
      </c>
      <c r="AN41" s="6">
        <v>83</v>
      </c>
      <c r="AO41" s="9" t="s">
        <v>53</v>
      </c>
      <c r="AP41" s="9" t="s">
        <v>53</v>
      </c>
      <c r="AQ41" s="9" t="s">
        <v>53</v>
      </c>
      <c r="AR41" s="6">
        <v>87</v>
      </c>
      <c r="AS41" s="6">
        <v>84</v>
      </c>
      <c r="AT41" s="9" t="s">
        <v>54</v>
      </c>
      <c r="AU41" s="25">
        <f>AA41*1.5+AD41*2+AE41*1+AG41*2.5+AJ41*4.5+AN41*3.5+AR41*6+AS41*2+AT41*1</f>
        <v>1815.5</v>
      </c>
      <c r="AV41" s="31">
        <v>24</v>
      </c>
      <c r="AW41" s="31">
        <f t="shared" si="7"/>
        <v>75.645833333333329</v>
      </c>
      <c r="AX41" s="25">
        <f t="shared" si="8"/>
        <v>3788.5</v>
      </c>
      <c r="AY41" s="25">
        <f t="shared" si="9"/>
        <v>51</v>
      </c>
      <c r="AZ41" s="25">
        <f t="shared" si="10"/>
        <v>74.284313725490193</v>
      </c>
      <c r="BA41" s="25">
        <v>0</v>
      </c>
      <c r="BB41" s="25">
        <f t="shared" si="11"/>
        <v>74.284313725490193</v>
      </c>
    </row>
    <row r="42" spans="1:54" x14ac:dyDescent="0.15">
      <c r="A42" s="17">
        <v>39</v>
      </c>
      <c r="B42" s="8" t="s">
        <v>137</v>
      </c>
      <c r="C42" s="11" t="s">
        <v>138</v>
      </c>
      <c r="D42" s="8" t="s">
        <v>53</v>
      </c>
      <c r="E42" s="4">
        <v>65</v>
      </c>
      <c r="F42" s="4">
        <v>61</v>
      </c>
      <c r="G42" s="8" t="s">
        <v>53</v>
      </c>
      <c r="H42" s="4">
        <v>84</v>
      </c>
      <c r="I42" s="4">
        <v>67</v>
      </c>
      <c r="J42" s="4"/>
      <c r="K42" s="8" t="s">
        <v>53</v>
      </c>
      <c r="L42" s="4">
        <v>86</v>
      </c>
      <c r="M42" s="4">
        <v>72</v>
      </c>
      <c r="N42" s="4">
        <v>86</v>
      </c>
      <c r="O42" s="4">
        <v>64</v>
      </c>
      <c r="P42" s="8" t="s">
        <v>139</v>
      </c>
      <c r="Q42" s="4">
        <v>82</v>
      </c>
      <c r="R42" s="8" t="s">
        <v>53</v>
      </c>
      <c r="S42" s="8" t="s">
        <v>140</v>
      </c>
      <c r="T42" s="4">
        <v>89</v>
      </c>
      <c r="U42" s="25">
        <f>E42*2+F42*3.5+H42*3+I42*2+L42*0.5+M42*3+N42*2+P42+O42*3+P42*3+Q42*2+S42*2.5+T42*2.5</f>
        <v>2098</v>
      </c>
      <c r="V42" s="25">
        <v>29</v>
      </c>
      <c r="W42" s="25">
        <f t="shared" si="6"/>
        <v>72.34482758620689</v>
      </c>
      <c r="Y42" s="9" t="s">
        <v>137</v>
      </c>
      <c r="Z42" s="23" t="s">
        <v>138</v>
      </c>
      <c r="AA42" s="6">
        <v>73</v>
      </c>
      <c r="AB42" s="9" t="s">
        <v>53</v>
      </c>
      <c r="AC42" s="9" t="s">
        <v>53</v>
      </c>
      <c r="AD42" s="9" t="s">
        <v>53</v>
      </c>
      <c r="AE42" s="9" t="s">
        <v>55</v>
      </c>
      <c r="AF42" s="9" t="s">
        <v>53</v>
      </c>
      <c r="AG42" s="6">
        <v>84</v>
      </c>
      <c r="AH42" s="9" t="s">
        <v>53</v>
      </c>
      <c r="AI42" s="9" t="s">
        <v>53</v>
      </c>
      <c r="AJ42" s="6">
        <v>46</v>
      </c>
      <c r="AK42" s="9" t="s">
        <v>53</v>
      </c>
      <c r="AL42" s="9" t="s">
        <v>53</v>
      </c>
      <c r="AM42" s="9" t="s">
        <v>53</v>
      </c>
      <c r="AN42" s="6">
        <v>94</v>
      </c>
      <c r="AO42" s="9" t="s">
        <v>53</v>
      </c>
      <c r="AP42" s="9" t="s">
        <v>53</v>
      </c>
      <c r="AQ42" s="9" t="s">
        <v>53</v>
      </c>
      <c r="AR42" s="6">
        <v>83</v>
      </c>
      <c r="AS42" s="6">
        <v>80</v>
      </c>
      <c r="AT42" s="10" t="s">
        <v>55</v>
      </c>
      <c r="AU42" s="25">
        <f>AA42*1.5+AE42*1+AG42*2.5+AJ42*4.5+AN42*3.5+AR42*6+AS42*2+AT42*1</f>
        <v>1683.5</v>
      </c>
      <c r="AV42" s="31">
        <v>22</v>
      </c>
      <c r="AW42" s="31">
        <f t="shared" si="7"/>
        <v>76.522727272727266</v>
      </c>
      <c r="AX42" s="25">
        <f t="shared" si="8"/>
        <v>3781.5</v>
      </c>
      <c r="AY42" s="25">
        <f t="shared" si="9"/>
        <v>51</v>
      </c>
      <c r="AZ42" s="25">
        <f t="shared" si="10"/>
        <v>74.147058823529406</v>
      </c>
      <c r="BA42" s="25">
        <v>0</v>
      </c>
      <c r="BB42" s="25">
        <f t="shared" si="11"/>
        <v>74.147058823529406</v>
      </c>
    </row>
    <row r="43" spans="1:54" x14ac:dyDescent="0.15">
      <c r="A43" s="17">
        <v>40</v>
      </c>
      <c r="B43" s="8" t="s">
        <v>147</v>
      </c>
      <c r="C43" s="8" t="s">
        <v>148</v>
      </c>
      <c r="D43" s="8" t="s">
        <v>53</v>
      </c>
      <c r="E43" s="4">
        <v>72</v>
      </c>
      <c r="F43" s="4">
        <v>74</v>
      </c>
      <c r="G43" s="8" t="s">
        <v>53</v>
      </c>
      <c r="H43" s="4">
        <v>80</v>
      </c>
      <c r="I43" s="4">
        <v>70</v>
      </c>
      <c r="J43" s="8" t="s">
        <v>53</v>
      </c>
      <c r="K43" s="8" t="s">
        <v>53</v>
      </c>
      <c r="L43" s="4">
        <v>86</v>
      </c>
      <c r="M43" s="4">
        <v>60</v>
      </c>
      <c r="N43" s="4">
        <v>86</v>
      </c>
      <c r="O43" s="4">
        <v>70</v>
      </c>
      <c r="P43" s="4">
        <v>63</v>
      </c>
      <c r="Q43" s="4">
        <v>83</v>
      </c>
      <c r="R43" s="8" t="s">
        <v>53</v>
      </c>
      <c r="S43" s="4">
        <v>66</v>
      </c>
      <c r="T43" s="5">
        <v>78</v>
      </c>
      <c r="U43" s="25">
        <f>E43*2+F43*3.5+H43*3+I43*2+L43*0.5+M43*3+N43*2+O43*3+P43*3+Q43*2+S43*2.5+T43*2.5</f>
        <v>2103</v>
      </c>
      <c r="V43" s="25">
        <v>29</v>
      </c>
      <c r="W43" s="25">
        <f t="shared" si="6"/>
        <v>72.517241379310349</v>
      </c>
      <c r="Y43" s="9" t="s">
        <v>147</v>
      </c>
      <c r="Z43" s="23" t="s">
        <v>148</v>
      </c>
      <c r="AA43" s="6">
        <v>65</v>
      </c>
      <c r="AB43" s="9" t="s">
        <v>53</v>
      </c>
      <c r="AC43" s="9" t="s">
        <v>53</v>
      </c>
      <c r="AD43" s="9" t="s">
        <v>53</v>
      </c>
      <c r="AE43" s="9" t="s">
        <v>55</v>
      </c>
      <c r="AF43" s="6"/>
      <c r="AG43" s="6">
        <v>75</v>
      </c>
      <c r="AH43" s="9" t="s">
        <v>53</v>
      </c>
      <c r="AI43" s="9" t="s">
        <v>53</v>
      </c>
      <c r="AJ43" s="6">
        <v>49</v>
      </c>
      <c r="AK43" s="9" t="s">
        <v>53</v>
      </c>
      <c r="AL43" s="6"/>
      <c r="AM43" s="9" t="s">
        <v>53</v>
      </c>
      <c r="AN43" s="6">
        <v>92</v>
      </c>
      <c r="AO43" s="9" t="s">
        <v>53</v>
      </c>
      <c r="AP43" s="9" t="s">
        <v>53</v>
      </c>
      <c r="AQ43" s="9" t="s">
        <v>53</v>
      </c>
      <c r="AR43" s="6">
        <v>85</v>
      </c>
      <c r="AS43" s="6">
        <v>79</v>
      </c>
      <c r="AT43" s="9" t="s">
        <v>54</v>
      </c>
      <c r="AU43" s="25">
        <f>AA43*1.5+AE43*1+AG43*2.5+AJ43*4.5+AN43*3.5+AR43*6+AS43*2+AT43*1</f>
        <v>1675.5</v>
      </c>
      <c r="AV43" s="31">
        <v>22</v>
      </c>
      <c r="AW43" s="31">
        <f t="shared" si="7"/>
        <v>76.159090909090907</v>
      </c>
      <c r="AX43" s="25">
        <f t="shared" si="8"/>
        <v>3778.5</v>
      </c>
      <c r="AY43" s="25">
        <f t="shared" si="9"/>
        <v>51</v>
      </c>
      <c r="AZ43" s="25">
        <f t="shared" si="10"/>
        <v>74.088235294117652</v>
      </c>
      <c r="BA43" s="25">
        <v>0</v>
      </c>
      <c r="BB43" s="25">
        <f t="shared" si="11"/>
        <v>74.088235294117652</v>
      </c>
    </row>
    <row r="44" spans="1:54" x14ac:dyDescent="0.15">
      <c r="A44" s="17">
        <v>41</v>
      </c>
      <c r="B44" s="8" t="s">
        <v>133</v>
      </c>
      <c r="C44" s="8" t="s">
        <v>134</v>
      </c>
      <c r="D44" s="8" t="s">
        <v>53</v>
      </c>
      <c r="E44" s="4">
        <v>62</v>
      </c>
      <c r="F44" s="4">
        <v>67</v>
      </c>
      <c r="G44" s="4">
        <v>70</v>
      </c>
      <c r="H44" s="4">
        <v>82</v>
      </c>
      <c r="I44" s="4">
        <v>60</v>
      </c>
      <c r="J44" s="8" t="s">
        <v>53</v>
      </c>
      <c r="K44" s="8" t="s">
        <v>53</v>
      </c>
      <c r="L44" s="4">
        <v>85</v>
      </c>
      <c r="M44" s="4">
        <v>68</v>
      </c>
      <c r="N44" s="8" t="s">
        <v>53</v>
      </c>
      <c r="O44" s="4">
        <v>62</v>
      </c>
      <c r="P44" s="4">
        <v>76</v>
      </c>
      <c r="Q44" s="8" t="s">
        <v>53</v>
      </c>
      <c r="R44" s="4">
        <v>75</v>
      </c>
      <c r="S44" s="4">
        <v>73</v>
      </c>
      <c r="T44" s="5">
        <v>80</v>
      </c>
      <c r="U44" s="25">
        <f>E44*2+F44*3.5+G44*2+H44*3+I44*2+L44*0.5+M44*3+O44*3+P44*3+R44*2.5+S44*2.5+T44*2.5</f>
        <v>2095</v>
      </c>
      <c r="V44" s="25">
        <v>29.5</v>
      </c>
      <c r="W44" s="25">
        <f t="shared" si="6"/>
        <v>71.016949152542367</v>
      </c>
      <c r="Y44" s="9" t="s">
        <v>133</v>
      </c>
      <c r="Z44" s="9" t="s">
        <v>134</v>
      </c>
      <c r="AA44" s="6">
        <v>61</v>
      </c>
      <c r="AB44" s="9" t="s">
        <v>53</v>
      </c>
      <c r="AC44" s="9" t="s">
        <v>53</v>
      </c>
      <c r="AD44" s="9" t="s">
        <v>53</v>
      </c>
      <c r="AE44" s="9" t="s">
        <v>55</v>
      </c>
      <c r="AF44" s="6"/>
      <c r="AG44" s="6">
        <v>75</v>
      </c>
      <c r="AH44" s="9" t="s">
        <v>58</v>
      </c>
      <c r="AI44" s="9" t="s">
        <v>53</v>
      </c>
      <c r="AJ44" s="6">
        <v>66</v>
      </c>
      <c r="AK44" s="9" t="s">
        <v>58</v>
      </c>
      <c r="AL44" s="6">
        <v>78</v>
      </c>
      <c r="AM44" s="6">
        <v>88</v>
      </c>
      <c r="AN44" s="6">
        <v>95</v>
      </c>
      <c r="AO44" s="9" t="s">
        <v>53</v>
      </c>
      <c r="AP44" s="6">
        <v>77</v>
      </c>
      <c r="AQ44" s="6">
        <v>72</v>
      </c>
      <c r="AR44" s="6">
        <v>73</v>
      </c>
      <c r="AS44" s="6">
        <v>76</v>
      </c>
      <c r="AT44" s="9" t="s">
        <v>55</v>
      </c>
      <c r="AU44" s="25">
        <f>AA44*1.5+AE44*1+AG44*2.5+AH44*1+AJ44*4.5+AK44*1+AL44*2.5+AM44*2+AN44*3.5+AP44*1.5+AQ44*4+AR44*6+AS44*2+AT44*1</f>
        <v>2593</v>
      </c>
      <c r="AV44" s="31">
        <v>34</v>
      </c>
      <c r="AW44" s="31">
        <f t="shared" si="7"/>
        <v>76.264705882352942</v>
      </c>
      <c r="AX44" s="25">
        <f t="shared" si="8"/>
        <v>4688</v>
      </c>
      <c r="AY44" s="25">
        <f t="shared" si="9"/>
        <v>63.5</v>
      </c>
      <c r="AZ44" s="25">
        <f t="shared" si="10"/>
        <v>73.826771653543304</v>
      </c>
      <c r="BA44" s="25">
        <v>0</v>
      </c>
      <c r="BB44" s="25">
        <f t="shared" si="11"/>
        <v>73.826771653543304</v>
      </c>
    </row>
    <row r="45" spans="1:54" x14ac:dyDescent="0.15">
      <c r="A45" s="17">
        <v>42</v>
      </c>
      <c r="B45" s="8" t="s">
        <v>141</v>
      </c>
      <c r="C45" s="11" t="s">
        <v>142</v>
      </c>
      <c r="D45" s="8" t="s">
        <v>53</v>
      </c>
      <c r="E45" s="4">
        <v>63</v>
      </c>
      <c r="F45" s="4">
        <v>62</v>
      </c>
      <c r="G45" s="8" t="s">
        <v>53</v>
      </c>
      <c r="H45" s="4">
        <v>76</v>
      </c>
      <c r="I45" s="4">
        <v>76</v>
      </c>
      <c r="J45" s="8" t="s">
        <v>53</v>
      </c>
      <c r="K45" s="8" t="s">
        <v>53</v>
      </c>
      <c r="L45" s="4">
        <v>85</v>
      </c>
      <c r="M45" s="8" t="s">
        <v>143</v>
      </c>
      <c r="N45" s="4">
        <v>90</v>
      </c>
      <c r="O45" s="8" t="s">
        <v>140</v>
      </c>
      <c r="P45" s="8" t="s">
        <v>144</v>
      </c>
      <c r="Q45" s="8" t="s">
        <v>53</v>
      </c>
      <c r="R45" s="8" t="s">
        <v>53</v>
      </c>
      <c r="S45" s="4">
        <v>69</v>
      </c>
      <c r="T45" s="5">
        <v>63</v>
      </c>
      <c r="U45" s="25">
        <f>E45*2+F45*3.5+H45*3+I45*2+L45*0.5+M45*3+N45*2+O45*3+P45*3+S45*2.5+T45*2.5</f>
        <v>1704.5</v>
      </c>
      <c r="V45" s="25">
        <v>27</v>
      </c>
      <c r="W45" s="25">
        <f t="shared" si="6"/>
        <v>63.129629629629626</v>
      </c>
      <c r="Y45" s="9" t="s">
        <v>141</v>
      </c>
      <c r="Z45" s="9" t="s">
        <v>142</v>
      </c>
      <c r="AA45" s="6">
        <v>86</v>
      </c>
      <c r="AB45" s="9" t="s">
        <v>53</v>
      </c>
      <c r="AC45" s="9" t="s">
        <v>53</v>
      </c>
      <c r="AD45" s="9" t="s">
        <v>53</v>
      </c>
      <c r="AE45" s="9" t="s">
        <v>54</v>
      </c>
      <c r="AF45" s="6"/>
      <c r="AG45" s="6">
        <v>92</v>
      </c>
      <c r="AH45" s="9" t="s">
        <v>53</v>
      </c>
      <c r="AI45" s="9" t="s">
        <v>53</v>
      </c>
      <c r="AJ45" s="6">
        <v>75</v>
      </c>
      <c r="AK45" s="9" t="s">
        <v>53</v>
      </c>
      <c r="AL45" s="9" t="s">
        <v>53</v>
      </c>
      <c r="AM45" s="6">
        <v>87</v>
      </c>
      <c r="AN45" s="6">
        <v>95</v>
      </c>
      <c r="AO45" s="9" t="s">
        <v>53</v>
      </c>
      <c r="AP45" s="9" t="s">
        <v>53</v>
      </c>
      <c r="AQ45" s="9" t="s">
        <v>53</v>
      </c>
      <c r="AR45" s="6">
        <v>85</v>
      </c>
      <c r="AS45" s="6">
        <v>74</v>
      </c>
      <c r="AT45" s="9" t="s">
        <v>55</v>
      </c>
      <c r="AU45" s="25">
        <f>AA45*1.5+AE45*1+AG45*2.5+AJ45*4.5+AM45*2+AN45*3.5+AR45*6+AS45*2+AT45*1</f>
        <v>2041</v>
      </c>
      <c r="AV45" s="31">
        <v>24</v>
      </c>
      <c r="AW45" s="31">
        <f t="shared" si="7"/>
        <v>85.041666666666671</v>
      </c>
      <c r="AX45" s="25">
        <f t="shared" si="8"/>
        <v>3745.5</v>
      </c>
      <c r="AY45" s="25">
        <f t="shared" si="9"/>
        <v>51</v>
      </c>
      <c r="AZ45" s="25">
        <f t="shared" si="10"/>
        <v>73.441176470588232</v>
      </c>
      <c r="BA45" s="25">
        <v>0</v>
      </c>
      <c r="BB45" s="25">
        <f t="shared" si="11"/>
        <v>73.441176470588232</v>
      </c>
    </row>
    <row r="46" spans="1:54" x14ac:dyDescent="0.15">
      <c r="A46" s="17">
        <v>43</v>
      </c>
      <c r="B46" s="8" t="s">
        <v>145</v>
      </c>
      <c r="C46" s="8" t="s">
        <v>146</v>
      </c>
      <c r="D46" s="8" t="s">
        <v>53</v>
      </c>
      <c r="E46" s="4">
        <v>72</v>
      </c>
      <c r="F46" s="4">
        <v>62</v>
      </c>
      <c r="G46" s="8" t="s">
        <v>53</v>
      </c>
      <c r="H46" s="4">
        <v>85</v>
      </c>
      <c r="I46" s="4">
        <v>78</v>
      </c>
      <c r="J46" s="8" t="s">
        <v>53</v>
      </c>
      <c r="K46" s="8" t="s">
        <v>53</v>
      </c>
      <c r="L46" s="4">
        <v>90</v>
      </c>
      <c r="M46" s="4">
        <v>83</v>
      </c>
      <c r="N46" s="4">
        <v>85</v>
      </c>
      <c r="O46" s="4">
        <v>75</v>
      </c>
      <c r="P46" s="4">
        <v>70</v>
      </c>
      <c r="Q46" s="8" t="s">
        <v>53</v>
      </c>
      <c r="R46" s="8" t="s">
        <v>53</v>
      </c>
      <c r="S46" s="4">
        <v>60</v>
      </c>
      <c r="T46" s="4">
        <v>76</v>
      </c>
      <c r="U46" s="25">
        <f>E46*2+F46*3.5+H46*3+I46*2+L46*0.5+M46*3+N46*2+O46*3+P46*3+S46*2.5+T46*2.5</f>
        <v>2011</v>
      </c>
      <c r="V46" s="25">
        <v>27</v>
      </c>
      <c r="W46" s="25">
        <f t="shared" si="6"/>
        <v>74.481481481481481</v>
      </c>
      <c r="Y46" s="9" t="s">
        <v>145</v>
      </c>
      <c r="Z46" s="23" t="s">
        <v>146</v>
      </c>
      <c r="AA46" s="6">
        <v>73</v>
      </c>
      <c r="AB46" s="9" t="s">
        <v>53</v>
      </c>
      <c r="AC46" s="9" t="s">
        <v>53</v>
      </c>
      <c r="AD46" s="9" t="s">
        <v>53</v>
      </c>
      <c r="AE46" s="9" t="s">
        <v>54</v>
      </c>
      <c r="AF46" s="9" t="s">
        <v>53</v>
      </c>
      <c r="AG46" s="6">
        <v>77</v>
      </c>
      <c r="AH46" s="9" t="s">
        <v>53</v>
      </c>
      <c r="AI46" s="9" t="s">
        <v>53</v>
      </c>
      <c r="AJ46" s="6">
        <v>36</v>
      </c>
      <c r="AK46" s="10" t="s">
        <v>53</v>
      </c>
      <c r="AL46" s="9" t="s">
        <v>53</v>
      </c>
      <c r="AM46" s="7">
        <v>86</v>
      </c>
      <c r="AN46" s="7">
        <v>76</v>
      </c>
      <c r="AO46" s="10" t="s">
        <v>53</v>
      </c>
      <c r="AP46" s="10" t="s">
        <v>53</v>
      </c>
      <c r="AQ46" s="10" t="s">
        <v>53</v>
      </c>
      <c r="AR46" s="7">
        <v>87</v>
      </c>
      <c r="AS46" s="7">
        <v>64</v>
      </c>
      <c r="AT46" s="10" t="s">
        <v>55</v>
      </c>
      <c r="AU46" s="25">
        <f>AA46*1.5+AE46*1+AG46*2.5+AJ46*4.5+AM46*2+AN46*3.5+AR46*6+AS46*2+AT46*1</f>
        <v>1732</v>
      </c>
      <c r="AV46" s="31">
        <v>24</v>
      </c>
      <c r="AW46" s="31">
        <f t="shared" si="7"/>
        <v>72.166666666666671</v>
      </c>
      <c r="AX46" s="25">
        <f t="shared" si="8"/>
        <v>3743</v>
      </c>
      <c r="AY46" s="25">
        <f t="shared" si="9"/>
        <v>51</v>
      </c>
      <c r="AZ46" s="25">
        <f t="shared" si="10"/>
        <v>73.392156862745097</v>
      </c>
      <c r="BA46" s="25">
        <v>0</v>
      </c>
      <c r="BB46" s="25">
        <f t="shared" si="11"/>
        <v>73.392156862745097</v>
      </c>
    </row>
    <row r="47" spans="1:54" x14ac:dyDescent="0.15">
      <c r="A47" s="17">
        <v>44</v>
      </c>
      <c r="B47" s="8" t="s">
        <v>149</v>
      </c>
      <c r="C47" s="8" t="s">
        <v>150</v>
      </c>
      <c r="D47" s="8" t="s">
        <v>53</v>
      </c>
      <c r="E47" s="4">
        <v>60</v>
      </c>
      <c r="F47" s="4">
        <v>64</v>
      </c>
      <c r="G47" s="8" t="s">
        <v>53</v>
      </c>
      <c r="H47" s="4">
        <v>77</v>
      </c>
      <c r="I47" s="4">
        <v>70</v>
      </c>
      <c r="J47" s="8" t="s">
        <v>53</v>
      </c>
      <c r="K47" s="8" t="s">
        <v>53</v>
      </c>
      <c r="L47" s="4">
        <v>87</v>
      </c>
      <c r="M47" s="4">
        <v>67</v>
      </c>
      <c r="N47" s="4">
        <v>86</v>
      </c>
      <c r="O47" s="4">
        <v>73</v>
      </c>
      <c r="P47" s="4">
        <v>79</v>
      </c>
      <c r="Q47" s="8" t="s">
        <v>53</v>
      </c>
      <c r="R47" s="8" t="s">
        <v>53</v>
      </c>
      <c r="S47" s="4">
        <v>61</v>
      </c>
      <c r="T47" s="4">
        <v>90</v>
      </c>
      <c r="U47" s="25">
        <f>E47*2+F47*3.5+H47*3+I47*2+L47*0.5+M47*3+N47*2+O47*3+P47*3+S47*2.5+T47*2.5</f>
        <v>1965</v>
      </c>
      <c r="V47" s="25">
        <v>27</v>
      </c>
      <c r="W47" s="25">
        <f t="shared" si="6"/>
        <v>72.777777777777771</v>
      </c>
      <c r="Y47" s="9" t="s">
        <v>149</v>
      </c>
      <c r="Z47" s="23" t="s">
        <v>150</v>
      </c>
      <c r="AA47" s="6">
        <v>73</v>
      </c>
      <c r="AB47" s="9" t="s">
        <v>53</v>
      </c>
      <c r="AC47" s="9" t="s">
        <v>53</v>
      </c>
      <c r="AD47" s="9" t="s">
        <v>53</v>
      </c>
      <c r="AE47" s="9" t="s">
        <v>55</v>
      </c>
      <c r="AF47" s="9" t="s">
        <v>53</v>
      </c>
      <c r="AG47" s="6">
        <v>77</v>
      </c>
      <c r="AH47" s="9" t="s">
        <v>53</v>
      </c>
      <c r="AI47" s="9" t="s">
        <v>53</v>
      </c>
      <c r="AJ47" s="6">
        <v>47</v>
      </c>
      <c r="AK47" s="10" t="s">
        <v>53</v>
      </c>
      <c r="AL47" s="9" t="s">
        <v>53</v>
      </c>
      <c r="AM47" s="7">
        <v>87</v>
      </c>
      <c r="AN47" s="7">
        <v>75</v>
      </c>
      <c r="AO47" s="10" t="s">
        <v>53</v>
      </c>
      <c r="AP47" s="10" t="s">
        <v>53</v>
      </c>
      <c r="AQ47" s="10" t="s">
        <v>53</v>
      </c>
      <c r="AR47" s="7">
        <v>83</v>
      </c>
      <c r="AS47" s="7">
        <v>74</v>
      </c>
      <c r="AT47" s="10" t="s">
        <v>58</v>
      </c>
      <c r="AU47" s="25">
        <f>AA47*1.5+AE47*1+AG47*2.5+AJ47*4.5+AM47*2+AN47*3.5+AR47*6+AS47*2+AT47*1</f>
        <v>1756</v>
      </c>
      <c r="AV47" s="31">
        <v>24</v>
      </c>
      <c r="AW47" s="31">
        <f t="shared" si="7"/>
        <v>73.166666666666671</v>
      </c>
      <c r="AX47" s="25">
        <f t="shared" si="8"/>
        <v>3721</v>
      </c>
      <c r="AY47" s="25">
        <f t="shared" si="9"/>
        <v>51</v>
      </c>
      <c r="AZ47" s="25">
        <f t="shared" si="10"/>
        <v>72.960784313725483</v>
      </c>
      <c r="BA47" s="25">
        <v>0</v>
      </c>
      <c r="BB47" s="25">
        <f t="shared" si="11"/>
        <v>72.960784313725483</v>
      </c>
    </row>
    <row r="48" spans="1:54" x14ac:dyDescent="0.15">
      <c r="A48" s="17">
        <v>45</v>
      </c>
      <c r="B48" s="8" t="s">
        <v>151</v>
      </c>
      <c r="C48" s="8" t="s">
        <v>152</v>
      </c>
      <c r="D48" s="8" t="s">
        <v>53</v>
      </c>
      <c r="E48" s="4">
        <v>69</v>
      </c>
      <c r="F48" s="4">
        <v>61</v>
      </c>
      <c r="G48" s="8" t="s">
        <v>53</v>
      </c>
      <c r="H48" s="4">
        <v>61</v>
      </c>
      <c r="I48" s="4">
        <v>70</v>
      </c>
      <c r="J48" s="8" t="s">
        <v>53</v>
      </c>
      <c r="K48" s="8" t="s">
        <v>53</v>
      </c>
      <c r="L48" s="4">
        <v>83</v>
      </c>
      <c r="M48" s="4">
        <v>61</v>
      </c>
      <c r="N48" s="4">
        <v>78</v>
      </c>
      <c r="O48" s="4">
        <v>65</v>
      </c>
      <c r="P48" s="4">
        <v>79</v>
      </c>
      <c r="Q48" s="8" t="s">
        <v>53</v>
      </c>
      <c r="R48" s="8" t="s">
        <v>53</v>
      </c>
      <c r="S48" s="4">
        <v>81</v>
      </c>
      <c r="T48" s="5">
        <v>74</v>
      </c>
      <c r="U48" s="25">
        <f>E48*2+F48*3.5+H48*3+I48*2+L48*0.5+M48*3+N48*2+O48*3+P48*3+S48*2.5+T48*2.5</f>
        <v>1874.5</v>
      </c>
      <c r="V48" s="25">
        <v>27</v>
      </c>
      <c r="W48" s="25">
        <f t="shared" si="6"/>
        <v>69.425925925925924</v>
      </c>
      <c r="Y48" s="9" t="s">
        <v>151</v>
      </c>
      <c r="Z48" s="23" t="s">
        <v>152</v>
      </c>
      <c r="AA48" s="6">
        <v>63</v>
      </c>
      <c r="AB48" s="9" t="s">
        <v>53</v>
      </c>
      <c r="AC48" s="9" t="s">
        <v>53</v>
      </c>
      <c r="AD48" s="9" t="s">
        <v>53</v>
      </c>
      <c r="AE48" s="9" t="s">
        <v>58</v>
      </c>
      <c r="AF48" s="6"/>
      <c r="AG48" s="6">
        <v>85</v>
      </c>
      <c r="AH48" s="9" t="s">
        <v>53</v>
      </c>
      <c r="AI48" s="9" t="s">
        <v>53</v>
      </c>
      <c r="AJ48" s="6">
        <v>53</v>
      </c>
      <c r="AK48" s="9" t="s">
        <v>53</v>
      </c>
      <c r="AL48" s="9" t="s">
        <v>53</v>
      </c>
      <c r="AM48" s="6">
        <v>87</v>
      </c>
      <c r="AN48" s="6">
        <v>82</v>
      </c>
      <c r="AO48" s="9" t="s">
        <v>53</v>
      </c>
      <c r="AP48" s="9" t="s">
        <v>53</v>
      </c>
      <c r="AQ48" s="9" t="s">
        <v>53</v>
      </c>
      <c r="AR48" s="6">
        <v>86</v>
      </c>
      <c r="AS48" s="6">
        <v>77</v>
      </c>
      <c r="AT48" s="9" t="s">
        <v>55</v>
      </c>
      <c r="AU48" s="25">
        <f>AA48*1.5+AE48*1+AG48*2.5+AJ48*4.5+AM48*2+AN48*3.5+AR48*6+AS48*2+AT48*1</f>
        <v>1836.5</v>
      </c>
      <c r="AV48" s="31">
        <v>24</v>
      </c>
      <c r="AW48" s="31">
        <f t="shared" si="7"/>
        <v>76.520833333333329</v>
      </c>
      <c r="AX48" s="25">
        <f t="shared" si="8"/>
        <v>3711</v>
      </c>
      <c r="AY48" s="25">
        <f t="shared" si="9"/>
        <v>51</v>
      </c>
      <c r="AZ48" s="25">
        <f t="shared" si="10"/>
        <v>72.764705882352942</v>
      </c>
      <c r="BA48" s="25">
        <v>0</v>
      </c>
      <c r="BB48" s="25">
        <f t="shared" si="11"/>
        <v>72.764705882352942</v>
      </c>
    </row>
    <row r="49" spans="1:54" x14ac:dyDescent="0.15">
      <c r="A49" s="17">
        <v>46</v>
      </c>
      <c r="B49" s="8" t="s">
        <v>153</v>
      </c>
      <c r="C49" s="11" t="s">
        <v>154</v>
      </c>
      <c r="D49" s="8" t="s">
        <v>53</v>
      </c>
      <c r="E49" s="4">
        <v>77</v>
      </c>
      <c r="F49" s="4">
        <v>62</v>
      </c>
      <c r="G49" s="8" t="s">
        <v>53</v>
      </c>
      <c r="H49" s="4">
        <v>70</v>
      </c>
      <c r="I49" s="4">
        <v>71</v>
      </c>
      <c r="J49" s="8" t="s">
        <v>53</v>
      </c>
      <c r="K49" s="4">
        <v>67</v>
      </c>
      <c r="L49" s="4">
        <v>78</v>
      </c>
      <c r="M49" s="4">
        <v>64</v>
      </c>
      <c r="N49" s="8" t="s">
        <v>53</v>
      </c>
      <c r="O49" s="4">
        <v>77</v>
      </c>
      <c r="P49" s="4">
        <v>81</v>
      </c>
      <c r="Q49" s="8" t="s">
        <v>53</v>
      </c>
      <c r="R49" s="8" t="s">
        <v>53</v>
      </c>
      <c r="S49" s="8" t="s">
        <v>155</v>
      </c>
      <c r="T49" s="4">
        <v>79</v>
      </c>
      <c r="U49" s="25">
        <f>E49*2+F49*3.5+H49*3+I49*2+K49*1.5+L49*0.5+M49*3+O49*3+P49*3+S49*2.5+T49*2.5</f>
        <v>1806</v>
      </c>
      <c r="V49" s="25">
        <v>26.5</v>
      </c>
      <c r="W49" s="25">
        <f t="shared" si="6"/>
        <v>68.15094339622641</v>
      </c>
      <c r="Y49" s="9" t="s">
        <v>153</v>
      </c>
      <c r="Z49" s="23" t="s">
        <v>154</v>
      </c>
      <c r="AA49" s="6">
        <v>70</v>
      </c>
      <c r="AB49" s="9" t="s">
        <v>53</v>
      </c>
      <c r="AC49" s="9" t="s">
        <v>53</v>
      </c>
      <c r="AD49" s="6">
        <v>64</v>
      </c>
      <c r="AE49" s="9" t="s">
        <v>55</v>
      </c>
      <c r="AF49" s="9" t="s">
        <v>53</v>
      </c>
      <c r="AG49" s="6">
        <v>61</v>
      </c>
      <c r="AH49" s="9" t="s">
        <v>53</v>
      </c>
      <c r="AI49" s="9" t="s">
        <v>53</v>
      </c>
      <c r="AJ49" s="6">
        <v>44</v>
      </c>
      <c r="AK49" s="10" t="s">
        <v>53</v>
      </c>
      <c r="AL49" s="9" t="s">
        <v>53</v>
      </c>
      <c r="AM49" s="7">
        <v>80</v>
      </c>
      <c r="AN49" s="7">
        <v>82</v>
      </c>
      <c r="AO49" s="10" t="s">
        <v>53</v>
      </c>
      <c r="AP49" s="10" t="s">
        <v>53</v>
      </c>
      <c r="AQ49" s="10" t="s">
        <v>53</v>
      </c>
      <c r="AR49" s="7">
        <v>87</v>
      </c>
      <c r="AS49" s="7">
        <v>75</v>
      </c>
      <c r="AT49" s="10" t="s">
        <v>58</v>
      </c>
      <c r="AU49" s="25">
        <f>AA49*1.5+AD49*2+AE49*1+AG49*2.5+AJ49*4.5+AM49*2+AN49*3.5+AR49*6+AS49*2+AT49*1</f>
        <v>1862.5</v>
      </c>
      <c r="AV49" s="31">
        <v>24</v>
      </c>
      <c r="AW49" s="31">
        <f t="shared" si="7"/>
        <v>77.604166666666671</v>
      </c>
      <c r="AX49" s="25">
        <f t="shared" si="8"/>
        <v>3668.5</v>
      </c>
      <c r="AY49" s="25">
        <f t="shared" si="9"/>
        <v>50.5</v>
      </c>
      <c r="AZ49" s="25">
        <f t="shared" si="10"/>
        <v>72.643564356435647</v>
      </c>
      <c r="BA49" s="25">
        <v>0</v>
      </c>
      <c r="BB49" s="25">
        <f t="shared" si="11"/>
        <v>72.643564356435647</v>
      </c>
    </row>
    <row r="50" spans="1:54" x14ac:dyDescent="0.15">
      <c r="A50" s="17">
        <v>47</v>
      </c>
      <c r="B50" s="8" t="s">
        <v>156</v>
      </c>
      <c r="C50" s="11" t="s">
        <v>157</v>
      </c>
      <c r="D50" s="8" t="s">
        <v>53</v>
      </c>
      <c r="E50" s="8" t="s">
        <v>124</v>
      </c>
      <c r="F50" s="4">
        <v>63</v>
      </c>
      <c r="G50" s="8" t="s">
        <v>53</v>
      </c>
      <c r="H50" s="4">
        <v>78</v>
      </c>
      <c r="I50" s="4">
        <v>79</v>
      </c>
      <c r="J50" s="4"/>
      <c r="K50" s="8" t="s">
        <v>53</v>
      </c>
      <c r="L50" s="4">
        <v>85</v>
      </c>
      <c r="M50" s="4">
        <v>69</v>
      </c>
      <c r="N50" s="4">
        <v>90</v>
      </c>
      <c r="O50" s="4">
        <v>85</v>
      </c>
      <c r="P50" s="4">
        <v>81</v>
      </c>
      <c r="Q50" s="8" t="s">
        <v>53</v>
      </c>
      <c r="R50" s="8" t="s">
        <v>53</v>
      </c>
      <c r="S50" s="8" t="s">
        <v>105</v>
      </c>
      <c r="T50" s="4">
        <v>83</v>
      </c>
      <c r="U50" s="25">
        <f>E50*2+F50*3.5+H50*3+I50*2+L50*0.5+M50*3+N50*2+O50*3+P50*3+S50*2.5+T50*2.5</f>
        <v>1936.5</v>
      </c>
      <c r="V50" s="25">
        <v>27</v>
      </c>
      <c r="W50" s="25">
        <f t="shared" si="6"/>
        <v>71.722222222222229</v>
      </c>
      <c r="Y50" s="9" t="s">
        <v>156</v>
      </c>
      <c r="Z50" s="23" t="s">
        <v>157</v>
      </c>
      <c r="AA50" s="6">
        <v>74</v>
      </c>
      <c r="AB50" s="9" t="s">
        <v>53</v>
      </c>
      <c r="AC50" s="9" t="s">
        <v>53</v>
      </c>
      <c r="AD50" s="9" t="s">
        <v>53</v>
      </c>
      <c r="AE50" s="9" t="s">
        <v>55</v>
      </c>
      <c r="AF50" s="9" t="s">
        <v>53</v>
      </c>
      <c r="AG50" s="6">
        <v>72</v>
      </c>
      <c r="AH50" s="9" t="s">
        <v>53</v>
      </c>
      <c r="AI50" s="9" t="s">
        <v>53</v>
      </c>
      <c r="AJ50" s="6">
        <v>56</v>
      </c>
      <c r="AK50" s="9" t="s">
        <v>53</v>
      </c>
      <c r="AL50" s="9" t="s">
        <v>53</v>
      </c>
      <c r="AM50" s="6">
        <v>80</v>
      </c>
      <c r="AN50" s="6">
        <v>67</v>
      </c>
      <c r="AO50" s="9" t="s">
        <v>53</v>
      </c>
      <c r="AP50" s="9" t="s">
        <v>53</v>
      </c>
      <c r="AQ50" s="9" t="s">
        <v>53</v>
      </c>
      <c r="AR50" s="6">
        <v>86</v>
      </c>
      <c r="AS50" s="6">
        <v>67</v>
      </c>
      <c r="AT50" s="10" t="s">
        <v>54</v>
      </c>
      <c r="AU50" s="25">
        <f>AA50*1.5+AE50*1+AG50*2.5+AJ50*4.5+AM50*2+AN50*3.5+AR50*6+AS50*2+AT50*1</f>
        <v>1767.5</v>
      </c>
      <c r="AV50" s="31">
        <v>24</v>
      </c>
      <c r="AW50" s="31">
        <f t="shared" si="7"/>
        <v>73.645833333333329</v>
      </c>
      <c r="AX50" s="25">
        <f t="shared" si="8"/>
        <v>3704</v>
      </c>
      <c r="AY50" s="25">
        <f t="shared" si="9"/>
        <v>51</v>
      </c>
      <c r="AZ50" s="25">
        <f t="shared" si="10"/>
        <v>72.627450980392155</v>
      </c>
      <c r="BA50" s="25">
        <v>0</v>
      </c>
      <c r="BB50" s="25">
        <f t="shared" si="11"/>
        <v>72.627450980392155</v>
      </c>
    </row>
    <row r="51" spans="1:54" x14ac:dyDescent="0.15">
      <c r="A51" s="17">
        <v>48</v>
      </c>
      <c r="B51" s="8" t="s">
        <v>158</v>
      </c>
      <c r="C51" s="11" t="s">
        <v>159</v>
      </c>
      <c r="D51" s="8" t="s">
        <v>53</v>
      </c>
      <c r="E51" s="8" t="s">
        <v>139</v>
      </c>
      <c r="F51" s="4">
        <v>62</v>
      </c>
      <c r="G51" s="8" t="s">
        <v>53</v>
      </c>
      <c r="H51" s="4">
        <v>61</v>
      </c>
      <c r="I51" s="4">
        <v>60</v>
      </c>
      <c r="J51" s="8" t="s">
        <v>53</v>
      </c>
      <c r="K51" s="8" t="s">
        <v>53</v>
      </c>
      <c r="L51" s="4">
        <v>89</v>
      </c>
      <c r="M51" s="4">
        <v>84</v>
      </c>
      <c r="N51" s="4">
        <v>78</v>
      </c>
      <c r="O51" s="4">
        <v>63</v>
      </c>
      <c r="P51" s="4">
        <v>75</v>
      </c>
      <c r="Q51" s="4">
        <v>80</v>
      </c>
      <c r="R51" s="8" t="s">
        <v>53</v>
      </c>
      <c r="S51" s="4">
        <v>62</v>
      </c>
      <c r="T51" s="4">
        <v>78</v>
      </c>
      <c r="U51" s="25">
        <f>E51*2+F51*3.5+H51*3+I51*2+L51*0.5+M51*3+N51*2+O51*3+P51*3+Q51*2+S51*2.5+T51*2.5</f>
        <v>2008.5</v>
      </c>
      <c r="V51" s="25">
        <v>29</v>
      </c>
      <c r="W51" s="25">
        <f t="shared" si="6"/>
        <v>69.258620689655174</v>
      </c>
      <c r="Y51" s="9" t="s">
        <v>158</v>
      </c>
      <c r="Z51" s="23" t="s">
        <v>159</v>
      </c>
      <c r="AA51" s="6">
        <v>73</v>
      </c>
      <c r="AB51" s="9" t="s">
        <v>53</v>
      </c>
      <c r="AC51" s="9" t="s">
        <v>53</v>
      </c>
      <c r="AD51" s="9" t="s">
        <v>53</v>
      </c>
      <c r="AE51" s="9" t="s">
        <v>55</v>
      </c>
      <c r="AF51" s="9" t="s">
        <v>53</v>
      </c>
      <c r="AG51" s="6">
        <v>80</v>
      </c>
      <c r="AH51" s="9" t="s">
        <v>53</v>
      </c>
      <c r="AI51" s="9" t="s">
        <v>53</v>
      </c>
      <c r="AJ51" s="6">
        <v>56</v>
      </c>
      <c r="AK51" s="10" t="s">
        <v>53</v>
      </c>
      <c r="AL51" s="9" t="s">
        <v>53</v>
      </c>
      <c r="AM51" s="10" t="s">
        <v>53</v>
      </c>
      <c r="AN51" s="7">
        <v>87</v>
      </c>
      <c r="AO51" s="10" t="s">
        <v>53</v>
      </c>
      <c r="AP51" s="10" t="s">
        <v>53</v>
      </c>
      <c r="AQ51" s="10" t="s">
        <v>53</v>
      </c>
      <c r="AR51" s="7">
        <v>87</v>
      </c>
      <c r="AS51" s="7">
        <v>67</v>
      </c>
      <c r="AT51" s="10" t="s">
        <v>55</v>
      </c>
      <c r="AU51" s="25">
        <f>AA51*1.5+AE51*1+AG51*2.5+AJ51*4.5+AN51*3.5+AR51*6+AS51*2+AT51*1</f>
        <v>1692</v>
      </c>
      <c r="AV51" s="31">
        <v>22</v>
      </c>
      <c r="AW51" s="31">
        <f t="shared" si="7"/>
        <v>76.909090909090907</v>
      </c>
      <c r="AX51" s="25">
        <f t="shared" si="8"/>
        <v>3700.5</v>
      </c>
      <c r="AY51" s="25">
        <f t="shared" si="9"/>
        <v>51</v>
      </c>
      <c r="AZ51" s="25">
        <f t="shared" si="10"/>
        <v>72.558823529411768</v>
      </c>
      <c r="BA51" s="25">
        <v>0</v>
      </c>
      <c r="BB51" s="25">
        <f t="shared" si="11"/>
        <v>72.558823529411768</v>
      </c>
    </row>
    <row r="52" spans="1:54" x14ac:dyDescent="0.15">
      <c r="A52" s="17">
        <v>49</v>
      </c>
      <c r="B52" s="8" t="s">
        <v>160</v>
      </c>
      <c r="C52" s="8" t="s">
        <v>161</v>
      </c>
      <c r="D52" s="8" t="s">
        <v>53</v>
      </c>
      <c r="E52" s="4">
        <v>63</v>
      </c>
      <c r="F52" s="4">
        <v>62</v>
      </c>
      <c r="G52" s="8" t="s">
        <v>53</v>
      </c>
      <c r="H52" s="4">
        <v>81</v>
      </c>
      <c r="I52" s="4">
        <v>65</v>
      </c>
      <c r="J52" s="8" t="s">
        <v>53</v>
      </c>
      <c r="K52" s="8" t="s">
        <v>53</v>
      </c>
      <c r="L52" s="4">
        <v>89</v>
      </c>
      <c r="M52" s="4">
        <v>70</v>
      </c>
      <c r="N52" s="4">
        <v>86</v>
      </c>
      <c r="O52" s="4">
        <v>73</v>
      </c>
      <c r="P52" s="4">
        <v>69</v>
      </c>
      <c r="Q52" s="8" t="s">
        <v>53</v>
      </c>
      <c r="R52" s="8" t="s">
        <v>53</v>
      </c>
      <c r="S52" s="4">
        <v>67</v>
      </c>
      <c r="T52" s="4">
        <v>81</v>
      </c>
      <c r="U52" s="25">
        <f>E52*2+F52*3.5+H52*3+I52*2+L52*0.5+M52*3+N52*2+O52*3+P52*3+S52*2.5+T52*2.5</f>
        <v>1938.5</v>
      </c>
      <c r="V52" s="25">
        <v>27</v>
      </c>
      <c r="W52" s="25">
        <f t="shared" si="6"/>
        <v>71.796296296296291</v>
      </c>
      <c r="Y52" s="9" t="s">
        <v>160</v>
      </c>
      <c r="Z52" s="23" t="s">
        <v>161</v>
      </c>
      <c r="AA52" s="6">
        <v>56</v>
      </c>
      <c r="AB52" s="9" t="s">
        <v>53</v>
      </c>
      <c r="AC52" s="9" t="s">
        <v>53</v>
      </c>
      <c r="AD52" s="9" t="s">
        <v>53</v>
      </c>
      <c r="AE52" s="9" t="s">
        <v>54</v>
      </c>
      <c r="AF52" s="9" t="s">
        <v>53</v>
      </c>
      <c r="AG52" s="6">
        <v>76</v>
      </c>
      <c r="AH52" s="9" t="s">
        <v>53</v>
      </c>
      <c r="AI52" s="9" t="s">
        <v>53</v>
      </c>
      <c r="AJ52" s="6">
        <v>52</v>
      </c>
      <c r="AK52" s="10" t="s">
        <v>53</v>
      </c>
      <c r="AL52" s="9" t="s">
        <v>53</v>
      </c>
      <c r="AM52" s="7">
        <v>78</v>
      </c>
      <c r="AN52" s="7">
        <v>85</v>
      </c>
      <c r="AO52" s="10" t="s">
        <v>53</v>
      </c>
      <c r="AP52" s="10" t="s">
        <v>53</v>
      </c>
      <c r="AQ52" s="10" t="s">
        <v>53</v>
      </c>
      <c r="AR52" s="7">
        <v>77</v>
      </c>
      <c r="AS52" s="7">
        <v>79</v>
      </c>
      <c r="AT52" s="10" t="s">
        <v>55</v>
      </c>
      <c r="AU52" s="25">
        <f>AA52*1.5+AE52*1+AG52*2.5+AJ52*4.5+AM52*2+AN52*3.5+AR52*6+AS52*2+AT52*1</f>
        <v>1761.5</v>
      </c>
      <c r="AV52" s="31">
        <v>24</v>
      </c>
      <c r="AW52" s="31">
        <f t="shared" si="7"/>
        <v>73.395833333333329</v>
      </c>
      <c r="AX52" s="25">
        <f t="shared" si="8"/>
        <v>3700</v>
      </c>
      <c r="AY52" s="25">
        <f t="shared" si="9"/>
        <v>51</v>
      </c>
      <c r="AZ52" s="25">
        <f t="shared" si="10"/>
        <v>72.549019607843135</v>
      </c>
      <c r="BA52" s="25">
        <v>0</v>
      </c>
      <c r="BB52" s="25">
        <f t="shared" si="11"/>
        <v>72.549019607843135</v>
      </c>
    </row>
    <row r="53" spans="1:54" x14ac:dyDescent="0.15">
      <c r="A53" s="17">
        <v>50</v>
      </c>
      <c r="B53" s="8" t="s">
        <v>164</v>
      </c>
      <c r="C53" s="8" t="s">
        <v>165</v>
      </c>
      <c r="D53" s="8" t="s">
        <v>53</v>
      </c>
      <c r="E53" s="4">
        <v>63</v>
      </c>
      <c r="F53" s="4">
        <v>78</v>
      </c>
      <c r="G53" s="4">
        <v>75</v>
      </c>
      <c r="H53" s="4">
        <v>75</v>
      </c>
      <c r="I53" s="4">
        <v>70</v>
      </c>
      <c r="J53" s="8" t="s">
        <v>53</v>
      </c>
      <c r="K53" s="8" t="s">
        <v>53</v>
      </c>
      <c r="L53" s="4">
        <v>83</v>
      </c>
      <c r="M53" s="4">
        <v>74</v>
      </c>
      <c r="N53" s="8" t="s">
        <v>53</v>
      </c>
      <c r="O53" s="4">
        <v>63</v>
      </c>
      <c r="P53" s="4">
        <v>70</v>
      </c>
      <c r="Q53" s="8" t="s">
        <v>53</v>
      </c>
      <c r="R53" s="4">
        <v>75</v>
      </c>
      <c r="S53" s="4">
        <v>87</v>
      </c>
      <c r="T53" s="5">
        <v>84</v>
      </c>
      <c r="U53" s="25">
        <f>E53*2+F53*3.5+G53*2+H53*3+I53*2+L53*0.5+M53*3+O53*3+P53*3+R53*2.5+S53*2.5+T53*2.5</f>
        <v>2191.5</v>
      </c>
      <c r="V53" s="25">
        <v>29.5</v>
      </c>
      <c r="W53" s="25">
        <f t="shared" si="6"/>
        <v>74.288135593220332</v>
      </c>
      <c r="Y53" s="9" t="s">
        <v>164</v>
      </c>
      <c r="Z53" s="23" t="s">
        <v>165</v>
      </c>
      <c r="AA53" s="6">
        <v>60</v>
      </c>
      <c r="AB53" s="9" t="s">
        <v>53</v>
      </c>
      <c r="AC53" s="9" t="s">
        <v>53</v>
      </c>
      <c r="AD53" s="6">
        <v>65</v>
      </c>
      <c r="AE53" s="9" t="s">
        <v>55</v>
      </c>
      <c r="AF53" s="6"/>
      <c r="AG53" s="6">
        <v>75</v>
      </c>
      <c r="AH53" s="9" t="s">
        <v>53</v>
      </c>
      <c r="AI53" s="9" t="s">
        <v>53</v>
      </c>
      <c r="AJ53" s="6">
        <v>45</v>
      </c>
      <c r="AK53" s="9" t="s">
        <v>53</v>
      </c>
      <c r="AL53" s="6">
        <v>73</v>
      </c>
      <c r="AM53" s="6">
        <v>80</v>
      </c>
      <c r="AN53" s="6">
        <v>94</v>
      </c>
      <c r="AO53" s="9" t="s">
        <v>53</v>
      </c>
      <c r="AP53" s="6">
        <v>76</v>
      </c>
      <c r="AQ53" s="6">
        <v>65</v>
      </c>
      <c r="AR53" s="6">
        <v>72</v>
      </c>
      <c r="AS53" s="6">
        <v>69</v>
      </c>
      <c r="AT53" s="9" t="s">
        <v>54</v>
      </c>
      <c r="AU53" s="25">
        <f>AA53*1.5+AD53*2+AE53*1+AG53*2.5+AJ53*4.5+AL53*2.5+AM53*2+AN53*3.5+AP53*1.5+AQ53*4+AR53*6+AS53*2+AT53*1</f>
        <v>2405.5</v>
      </c>
      <c r="AV53" s="31">
        <v>34</v>
      </c>
      <c r="AW53" s="31">
        <f t="shared" si="7"/>
        <v>70.75</v>
      </c>
      <c r="AX53" s="25">
        <f t="shared" si="8"/>
        <v>4597</v>
      </c>
      <c r="AY53" s="25">
        <f t="shared" si="9"/>
        <v>63.5</v>
      </c>
      <c r="AZ53" s="25">
        <f t="shared" si="10"/>
        <v>72.393700787401571</v>
      </c>
      <c r="BA53" s="25">
        <v>0</v>
      </c>
      <c r="BB53" s="25">
        <f t="shared" si="11"/>
        <v>72.393700787401571</v>
      </c>
    </row>
    <row r="54" spans="1:54" x14ac:dyDescent="0.15">
      <c r="A54" s="17">
        <v>51</v>
      </c>
      <c r="B54" s="8" t="s">
        <v>166</v>
      </c>
      <c r="C54" s="11" t="s">
        <v>167</v>
      </c>
      <c r="D54" s="8" t="s">
        <v>53</v>
      </c>
      <c r="E54" s="8" t="s">
        <v>168</v>
      </c>
      <c r="F54" s="4">
        <v>61</v>
      </c>
      <c r="G54" s="8" t="s">
        <v>53</v>
      </c>
      <c r="H54" s="4">
        <v>82</v>
      </c>
      <c r="I54" s="4">
        <v>80</v>
      </c>
      <c r="J54" s="4"/>
      <c r="K54" s="8" t="s">
        <v>53</v>
      </c>
      <c r="L54" s="4">
        <v>84</v>
      </c>
      <c r="M54" s="4">
        <v>79</v>
      </c>
      <c r="N54" s="4">
        <v>95</v>
      </c>
      <c r="O54" s="4">
        <v>70</v>
      </c>
      <c r="P54" s="8" t="s">
        <v>104</v>
      </c>
      <c r="Q54" s="4">
        <v>85</v>
      </c>
      <c r="R54" s="8" t="s">
        <v>53</v>
      </c>
      <c r="S54" s="4">
        <v>61</v>
      </c>
      <c r="T54" s="4">
        <v>87</v>
      </c>
      <c r="U54" s="25">
        <f>E54*2+F54*3.5+H54*3+I54*2+L54*0.5+M54*3+N54*2+O54*3+P54*3+Q54*2+S54*2.5+T54*2.5</f>
        <v>2071.5</v>
      </c>
      <c r="V54" s="25">
        <v>29</v>
      </c>
      <c r="W54" s="25">
        <f t="shared" si="6"/>
        <v>71.431034482758619</v>
      </c>
      <c r="Y54" s="9" t="s">
        <v>166</v>
      </c>
      <c r="Z54" s="23" t="s">
        <v>167</v>
      </c>
      <c r="AA54" s="6">
        <v>70</v>
      </c>
      <c r="AB54" s="9" t="s">
        <v>53</v>
      </c>
      <c r="AC54" s="9" t="s">
        <v>53</v>
      </c>
      <c r="AD54" s="9" t="s">
        <v>53</v>
      </c>
      <c r="AE54" s="9" t="s">
        <v>55</v>
      </c>
      <c r="AF54" s="9" t="s">
        <v>53</v>
      </c>
      <c r="AG54" s="6">
        <v>77</v>
      </c>
      <c r="AH54" s="9" t="s">
        <v>53</v>
      </c>
      <c r="AI54" s="9" t="s">
        <v>53</v>
      </c>
      <c r="AJ54" s="6">
        <v>35</v>
      </c>
      <c r="AK54" s="9" t="s">
        <v>53</v>
      </c>
      <c r="AL54" s="9" t="s">
        <v>53</v>
      </c>
      <c r="AM54" s="9" t="s">
        <v>53</v>
      </c>
      <c r="AN54" s="6">
        <v>94</v>
      </c>
      <c r="AO54" s="9" t="s">
        <v>53</v>
      </c>
      <c r="AP54" s="9" t="s">
        <v>53</v>
      </c>
      <c r="AQ54" s="9" t="s">
        <v>53</v>
      </c>
      <c r="AR54" s="6">
        <v>82</v>
      </c>
      <c r="AS54" s="6">
        <v>79</v>
      </c>
      <c r="AT54" s="10" t="s">
        <v>54</v>
      </c>
      <c r="AU54" s="25">
        <f>AA54*1.5+AE54*1+AG54*2.5+AJ54*4.5+AN54*3.5+AR54*6+AS54*2+AT54*1</f>
        <v>1614</v>
      </c>
      <c r="AV54" s="31">
        <v>22</v>
      </c>
      <c r="AW54" s="31">
        <f t="shared" si="7"/>
        <v>73.36363636363636</v>
      </c>
      <c r="AX54" s="25">
        <f t="shared" si="8"/>
        <v>3685.5</v>
      </c>
      <c r="AY54" s="25">
        <f t="shared" si="9"/>
        <v>51</v>
      </c>
      <c r="AZ54" s="25">
        <f t="shared" si="10"/>
        <v>72.264705882352942</v>
      </c>
      <c r="BA54" s="25">
        <v>0</v>
      </c>
      <c r="BB54" s="25">
        <f t="shared" si="11"/>
        <v>72.264705882352942</v>
      </c>
    </row>
    <row r="55" spans="1:54" x14ac:dyDescent="0.15">
      <c r="A55" s="17">
        <v>52</v>
      </c>
      <c r="B55" s="8" t="s">
        <v>171</v>
      </c>
      <c r="C55" s="11" t="s">
        <v>172</v>
      </c>
      <c r="D55" s="8" t="s">
        <v>53</v>
      </c>
      <c r="E55" s="4">
        <v>75</v>
      </c>
      <c r="F55" s="4">
        <v>62</v>
      </c>
      <c r="G55" s="8" t="s">
        <v>53</v>
      </c>
      <c r="H55" s="4">
        <v>73</v>
      </c>
      <c r="I55" s="4">
        <v>81</v>
      </c>
      <c r="J55" s="8" t="s">
        <v>53</v>
      </c>
      <c r="K55" s="8" t="s">
        <v>53</v>
      </c>
      <c r="L55" s="4">
        <v>84</v>
      </c>
      <c r="M55" s="4">
        <v>73</v>
      </c>
      <c r="N55" s="4">
        <v>83</v>
      </c>
      <c r="O55" s="4">
        <v>65</v>
      </c>
      <c r="P55" s="4">
        <v>83</v>
      </c>
      <c r="Q55" s="8" t="s">
        <v>53</v>
      </c>
      <c r="R55" s="8" t="s">
        <v>53</v>
      </c>
      <c r="S55" s="8" t="s">
        <v>173</v>
      </c>
      <c r="T55" s="5">
        <v>69</v>
      </c>
      <c r="U55" s="25">
        <f>E55*2+F55*3.5+H55*3+I55*2+L55*0.5+M55*3+N55*2+O55*3+P55*3+S55*2.5+T55*2.5</f>
        <v>1916.5</v>
      </c>
      <c r="V55" s="25">
        <v>27</v>
      </c>
      <c r="W55" s="25">
        <f t="shared" si="6"/>
        <v>70.981481481481481</v>
      </c>
      <c r="Y55" s="9" t="s">
        <v>171</v>
      </c>
      <c r="Z55" s="23" t="s">
        <v>172</v>
      </c>
      <c r="AA55" s="6">
        <v>61</v>
      </c>
      <c r="AB55" s="9" t="s">
        <v>53</v>
      </c>
      <c r="AC55" s="9" t="s">
        <v>53</v>
      </c>
      <c r="AD55" s="9" t="s">
        <v>53</v>
      </c>
      <c r="AE55" s="9" t="s">
        <v>54</v>
      </c>
      <c r="AF55" s="6"/>
      <c r="AG55" s="6">
        <v>79</v>
      </c>
      <c r="AH55" s="9" t="s">
        <v>53</v>
      </c>
      <c r="AI55" s="9" t="s">
        <v>53</v>
      </c>
      <c r="AJ55" s="6">
        <v>44</v>
      </c>
      <c r="AK55" s="9" t="s">
        <v>53</v>
      </c>
      <c r="AL55" s="9" t="s">
        <v>53</v>
      </c>
      <c r="AM55" s="6">
        <v>88</v>
      </c>
      <c r="AN55" s="6">
        <v>77</v>
      </c>
      <c r="AO55" s="9" t="s">
        <v>53</v>
      </c>
      <c r="AP55" s="9" t="s">
        <v>53</v>
      </c>
      <c r="AQ55" s="9" t="s">
        <v>53</v>
      </c>
      <c r="AR55" s="6">
        <v>85</v>
      </c>
      <c r="AS55" s="6">
        <v>72</v>
      </c>
      <c r="AT55" s="9" t="s">
        <v>55</v>
      </c>
      <c r="AU55" s="25">
        <f>AA55*1.5+AE55*1+AG55*2.5+AJ55*4.5+AM55*2+AN55*3.5+AR55*6+AS55*2+AT55*1</f>
        <v>1766.5</v>
      </c>
      <c r="AV55" s="31">
        <v>24</v>
      </c>
      <c r="AW55" s="31">
        <f t="shared" si="7"/>
        <v>73.604166666666671</v>
      </c>
      <c r="AX55" s="25">
        <f t="shared" si="8"/>
        <v>3683</v>
      </c>
      <c r="AY55" s="25">
        <f t="shared" si="9"/>
        <v>51</v>
      </c>
      <c r="AZ55" s="25">
        <f t="shared" si="10"/>
        <v>72.215686274509807</v>
      </c>
      <c r="BA55" s="25">
        <v>0</v>
      </c>
      <c r="BB55" s="25">
        <f t="shared" si="11"/>
        <v>72.215686274509807</v>
      </c>
    </row>
    <row r="56" spans="1:54" x14ac:dyDescent="0.15">
      <c r="A56" s="17">
        <v>53</v>
      </c>
      <c r="B56" s="8" t="s">
        <v>169</v>
      </c>
      <c r="C56" s="11" t="s">
        <v>170</v>
      </c>
      <c r="D56" s="8" t="s">
        <v>53</v>
      </c>
      <c r="E56" s="4">
        <v>69</v>
      </c>
      <c r="F56" s="4">
        <v>61</v>
      </c>
      <c r="G56" s="8" t="s">
        <v>53</v>
      </c>
      <c r="H56" s="4">
        <v>81</v>
      </c>
      <c r="I56" s="4">
        <v>78</v>
      </c>
      <c r="J56" s="8" t="s">
        <v>53</v>
      </c>
      <c r="K56" s="8" t="s">
        <v>53</v>
      </c>
      <c r="L56" s="4">
        <v>87</v>
      </c>
      <c r="M56" s="8" t="s">
        <v>144</v>
      </c>
      <c r="N56" s="8" t="s">
        <v>53</v>
      </c>
      <c r="O56" s="4">
        <v>75</v>
      </c>
      <c r="P56" s="4">
        <v>66</v>
      </c>
      <c r="Q56" s="4">
        <v>82</v>
      </c>
      <c r="R56" s="8" t="s">
        <v>53</v>
      </c>
      <c r="S56" s="4">
        <v>60</v>
      </c>
      <c r="T56" s="5">
        <v>90</v>
      </c>
      <c r="U56" s="25">
        <f>E56*2+F56*3.5+H56*3+I56*2+L56*0.5+M56*3+O56*3+P56*3+Q56*2+S56*2.5+T56*2.5</f>
        <v>1915</v>
      </c>
      <c r="V56" s="25">
        <v>27</v>
      </c>
      <c r="W56" s="25">
        <f t="shared" si="6"/>
        <v>70.925925925925924</v>
      </c>
      <c r="Y56" s="9" t="s">
        <v>169</v>
      </c>
      <c r="Z56" s="23" t="s">
        <v>170</v>
      </c>
      <c r="AA56" s="6">
        <v>84</v>
      </c>
      <c r="AB56" s="9" t="s">
        <v>53</v>
      </c>
      <c r="AC56" s="9" t="s">
        <v>53</v>
      </c>
      <c r="AD56" s="6">
        <v>78</v>
      </c>
      <c r="AE56" s="9" t="s">
        <v>55</v>
      </c>
      <c r="AF56" s="6"/>
      <c r="AG56" s="6">
        <v>82</v>
      </c>
      <c r="AH56" s="9" t="s">
        <v>53</v>
      </c>
      <c r="AI56" s="6"/>
      <c r="AJ56" s="6">
        <v>42</v>
      </c>
      <c r="AK56" s="9" t="s">
        <v>53</v>
      </c>
      <c r="AL56" s="9" t="s">
        <v>53</v>
      </c>
      <c r="AM56" s="9" t="s">
        <v>53</v>
      </c>
      <c r="AN56" s="6">
        <v>70</v>
      </c>
      <c r="AO56" s="9" t="s">
        <v>53</v>
      </c>
      <c r="AP56" s="9" t="s">
        <v>53</v>
      </c>
      <c r="AQ56" s="9" t="s">
        <v>53</v>
      </c>
      <c r="AR56" s="6">
        <v>86</v>
      </c>
      <c r="AS56" s="6">
        <v>85</v>
      </c>
      <c r="AT56" s="9" t="s">
        <v>58</v>
      </c>
      <c r="AU56" s="25">
        <f>AA56*1.5+AD56*2+AE56*1+AG56*2.5+AJ56*4.5+AN56*3.5+AR56*6+AS56*2+AT56*1</f>
        <v>1767</v>
      </c>
      <c r="AV56" s="31">
        <v>24</v>
      </c>
      <c r="AW56" s="31">
        <f t="shared" si="7"/>
        <v>73.625</v>
      </c>
      <c r="AX56" s="25">
        <f t="shared" si="8"/>
        <v>3682</v>
      </c>
      <c r="AY56" s="25">
        <f t="shared" si="9"/>
        <v>51</v>
      </c>
      <c r="AZ56" s="25">
        <f t="shared" si="10"/>
        <v>72.196078431372555</v>
      </c>
      <c r="BA56" s="25">
        <v>0</v>
      </c>
      <c r="BB56" s="25">
        <f t="shared" si="11"/>
        <v>72.196078431372555</v>
      </c>
    </row>
    <row r="57" spans="1:54" x14ac:dyDescent="0.15">
      <c r="A57" s="17">
        <v>54</v>
      </c>
      <c r="B57" s="8" t="s">
        <v>174</v>
      </c>
      <c r="C57" s="11" t="s">
        <v>175</v>
      </c>
      <c r="D57" s="8" t="s">
        <v>53</v>
      </c>
      <c r="E57" s="4">
        <v>71</v>
      </c>
      <c r="F57" s="4">
        <v>61</v>
      </c>
      <c r="G57" s="8" t="s">
        <v>53</v>
      </c>
      <c r="H57" s="4">
        <v>85</v>
      </c>
      <c r="I57" s="4">
        <v>74</v>
      </c>
      <c r="J57" s="8" t="s">
        <v>53</v>
      </c>
      <c r="K57" s="4">
        <v>76</v>
      </c>
      <c r="L57" s="4">
        <v>88</v>
      </c>
      <c r="M57" s="4">
        <v>65</v>
      </c>
      <c r="N57" s="8" t="s">
        <v>53</v>
      </c>
      <c r="O57" s="4">
        <v>77</v>
      </c>
      <c r="P57" s="4">
        <v>87</v>
      </c>
      <c r="Q57" s="8" t="s">
        <v>53</v>
      </c>
      <c r="R57" s="8" t="s">
        <v>53</v>
      </c>
      <c r="S57" s="8" t="s">
        <v>99</v>
      </c>
      <c r="T57" s="4">
        <v>81</v>
      </c>
      <c r="U57" s="25">
        <f>E57*2+F57*3.5+H57*3+I57*2+K57*1.5+L57*0.5+M57*3+O57*3+P57*3+S57*2.5+T57*2.5</f>
        <v>1916</v>
      </c>
      <c r="V57" s="25">
        <v>26.5</v>
      </c>
      <c r="W57" s="25">
        <f t="shared" si="6"/>
        <v>72.301886792452834</v>
      </c>
      <c r="Y57" s="9" t="s">
        <v>174</v>
      </c>
      <c r="Z57" s="23" t="s">
        <v>175</v>
      </c>
      <c r="AA57" s="6">
        <v>74</v>
      </c>
      <c r="AB57" s="9" t="s">
        <v>53</v>
      </c>
      <c r="AC57" s="9" t="s">
        <v>53</v>
      </c>
      <c r="AD57" s="6">
        <v>73</v>
      </c>
      <c r="AE57" s="9" t="s">
        <v>55</v>
      </c>
      <c r="AF57" s="9" t="s">
        <v>53</v>
      </c>
      <c r="AG57" s="6">
        <v>79</v>
      </c>
      <c r="AH57" s="9" t="s">
        <v>53</v>
      </c>
      <c r="AI57" s="9" t="s">
        <v>53</v>
      </c>
      <c r="AJ57" s="6">
        <v>49</v>
      </c>
      <c r="AK57" s="10" t="s">
        <v>53</v>
      </c>
      <c r="AL57" s="9" t="s">
        <v>53</v>
      </c>
      <c r="AM57" s="7">
        <v>87</v>
      </c>
      <c r="AN57" s="7">
        <v>53</v>
      </c>
      <c r="AO57" s="10" t="s">
        <v>53</v>
      </c>
      <c r="AP57" s="10" t="s">
        <v>53</v>
      </c>
      <c r="AQ57" s="10" t="s">
        <v>53</v>
      </c>
      <c r="AR57" s="7">
        <v>84</v>
      </c>
      <c r="AS57" s="7">
        <v>77</v>
      </c>
      <c r="AT57" s="10" t="s">
        <v>55</v>
      </c>
      <c r="AU57" s="25">
        <f>AA57*1.5+AD57*2+AE57*1+AG57*2.5+AJ57*4.5+AM57*2+AN57*3.5+AR57*6+AS57*2+AT57*1</f>
        <v>1862.5</v>
      </c>
      <c r="AV57" s="31">
        <v>26</v>
      </c>
      <c r="AW57" s="31">
        <f t="shared" si="7"/>
        <v>71.634615384615387</v>
      </c>
      <c r="AX57" s="25">
        <f t="shared" si="8"/>
        <v>3778.5</v>
      </c>
      <c r="AY57" s="25">
        <f t="shared" si="9"/>
        <v>52.5</v>
      </c>
      <c r="AZ57" s="25">
        <f t="shared" si="10"/>
        <v>71.971428571428575</v>
      </c>
      <c r="BA57" s="25">
        <v>0</v>
      </c>
      <c r="BB57" s="25">
        <f t="shared" si="11"/>
        <v>71.971428571428575</v>
      </c>
    </row>
    <row r="58" spans="1:54" x14ac:dyDescent="0.15">
      <c r="A58" s="17">
        <v>55</v>
      </c>
      <c r="B58" s="8" t="s">
        <v>162</v>
      </c>
      <c r="C58" s="11" t="s">
        <v>163</v>
      </c>
      <c r="D58" s="8" t="s">
        <v>53</v>
      </c>
      <c r="E58" s="4">
        <v>80</v>
      </c>
      <c r="F58" s="8" t="s">
        <v>140</v>
      </c>
      <c r="G58" s="8" t="s">
        <v>53</v>
      </c>
      <c r="H58" s="4">
        <v>81</v>
      </c>
      <c r="I58" s="4">
        <v>72</v>
      </c>
      <c r="J58" s="8" t="s">
        <v>53</v>
      </c>
      <c r="K58" s="4">
        <v>73</v>
      </c>
      <c r="L58" s="4">
        <v>87</v>
      </c>
      <c r="M58" s="4">
        <v>62</v>
      </c>
      <c r="N58" s="8" t="s">
        <v>53</v>
      </c>
      <c r="O58" s="4">
        <v>76</v>
      </c>
      <c r="P58" s="4">
        <v>82</v>
      </c>
      <c r="Q58" s="8" t="s">
        <v>53</v>
      </c>
      <c r="R58" s="8" t="s">
        <v>53</v>
      </c>
      <c r="S58" s="4">
        <v>68</v>
      </c>
      <c r="T58" s="4">
        <v>77</v>
      </c>
      <c r="U58" s="25">
        <f>E58*2+F58*3.5+H58*3+I58*2+K58*1.5+L58*0.5+M58*3+O58*3+P58*3+S58*2.5+T58*2.5</f>
        <v>1911.5</v>
      </c>
      <c r="V58" s="25">
        <v>26.5</v>
      </c>
      <c r="W58" s="25">
        <f t="shared" si="6"/>
        <v>72.132075471698116</v>
      </c>
      <c r="Y58" s="9" t="s">
        <v>162</v>
      </c>
      <c r="Z58" s="23" t="s">
        <v>163</v>
      </c>
      <c r="AA58" s="6">
        <v>61</v>
      </c>
      <c r="AB58" s="9" t="s">
        <v>53</v>
      </c>
      <c r="AC58" s="9" t="s">
        <v>53</v>
      </c>
      <c r="AD58" s="6">
        <v>65</v>
      </c>
      <c r="AE58" s="9" t="s">
        <v>55</v>
      </c>
      <c r="AF58" s="9" t="s">
        <v>53</v>
      </c>
      <c r="AG58" s="6">
        <v>81</v>
      </c>
      <c r="AH58" s="9" t="s">
        <v>53</v>
      </c>
      <c r="AI58" s="9" t="s">
        <v>53</v>
      </c>
      <c r="AJ58" s="6">
        <v>47</v>
      </c>
      <c r="AK58" s="10" t="s">
        <v>53</v>
      </c>
      <c r="AL58" s="6"/>
      <c r="AM58" s="7">
        <v>80</v>
      </c>
      <c r="AN58" s="7">
        <v>77</v>
      </c>
      <c r="AO58" s="10" t="s">
        <v>53</v>
      </c>
      <c r="AP58" s="10" t="s">
        <v>53</v>
      </c>
      <c r="AQ58" s="10" t="s">
        <v>53</v>
      </c>
      <c r="AR58" s="7">
        <v>81</v>
      </c>
      <c r="AS58" s="7">
        <v>77</v>
      </c>
      <c r="AT58" s="10" t="s">
        <v>58</v>
      </c>
      <c r="AU58" s="25">
        <f>AA58*1.5+AD58*2+AE58*1+AG58*2.5+AJ58*4.5+AM58*2+AN58*3.5+AR58*6+AS58*2+AT58*1</f>
        <v>1865</v>
      </c>
      <c r="AV58" s="31">
        <v>26</v>
      </c>
      <c r="AW58" s="31">
        <f t="shared" si="7"/>
        <v>71.730769230769226</v>
      </c>
      <c r="AX58" s="25">
        <f t="shared" si="8"/>
        <v>3776.5</v>
      </c>
      <c r="AY58" s="25">
        <f t="shared" si="9"/>
        <v>52.5</v>
      </c>
      <c r="AZ58" s="25">
        <f t="shared" si="10"/>
        <v>71.933333333333337</v>
      </c>
      <c r="BA58" s="25">
        <v>0</v>
      </c>
      <c r="BB58" s="25">
        <f t="shared" si="11"/>
        <v>71.933333333333337</v>
      </c>
    </row>
    <row r="59" spans="1:54" x14ac:dyDescent="0.15">
      <c r="A59" s="17">
        <v>56</v>
      </c>
      <c r="B59" s="8" t="s">
        <v>181</v>
      </c>
      <c r="C59" s="11" t="s">
        <v>182</v>
      </c>
      <c r="D59" s="8" t="s">
        <v>53</v>
      </c>
      <c r="E59" s="8" t="s">
        <v>183</v>
      </c>
      <c r="F59" s="4">
        <v>63</v>
      </c>
      <c r="G59" s="8" t="s">
        <v>53</v>
      </c>
      <c r="H59" s="4">
        <v>87</v>
      </c>
      <c r="I59" s="4">
        <v>75</v>
      </c>
      <c r="J59" s="8" t="s">
        <v>53</v>
      </c>
      <c r="K59" s="8" t="s">
        <v>53</v>
      </c>
      <c r="L59" s="4">
        <v>89</v>
      </c>
      <c r="M59" s="4">
        <v>61</v>
      </c>
      <c r="N59" s="4">
        <v>85</v>
      </c>
      <c r="O59" s="4">
        <v>70</v>
      </c>
      <c r="P59" s="4">
        <v>72</v>
      </c>
      <c r="Q59" s="8" t="s">
        <v>53</v>
      </c>
      <c r="R59" s="8" t="s">
        <v>53</v>
      </c>
      <c r="S59" s="4">
        <v>74</v>
      </c>
      <c r="T59" s="4">
        <v>80</v>
      </c>
      <c r="U59" s="25">
        <f>E59*2+F59*3.5+H59*3+I59*2+L59*0.5+M59*3+N59*2+O59*3+P59*3+S59*2.5+T59*2.5</f>
        <v>1950</v>
      </c>
      <c r="V59" s="25">
        <v>27</v>
      </c>
      <c r="W59" s="25">
        <f t="shared" si="6"/>
        <v>72.222222222222229</v>
      </c>
      <c r="Y59" s="9" t="s">
        <v>181</v>
      </c>
      <c r="Z59" s="23" t="s">
        <v>182</v>
      </c>
      <c r="AA59" s="6">
        <v>79</v>
      </c>
      <c r="AB59" s="9" t="s">
        <v>53</v>
      </c>
      <c r="AC59" s="9" t="s">
        <v>53</v>
      </c>
      <c r="AD59" s="9" t="s">
        <v>53</v>
      </c>
      <c r="AE59" s="9" t="s">
        <v>55</v>
      </c>
      <c r="AF59" s="9" t="s">
        <v>53</v>
      </c>
      <c r="AG59" s="6">
        <v>64</v>
      </c>
      <c r="AH59" s="9" t="s">
        <v>53</v>
      </c>
      <c r="AI59" s="9" t="s">
        <v>53</v>
      </c>
      <c r="AJ59" s="6">
        <v>38</v>
      </c>
      <c r="AK59" s="10" t="s">
        <v>53</v>
      </c>
      <c r="AL59" s="9" t="s">
        <v>53</v>
      </c>
      <c r="AM59" s="7">
        <v>88</v>
      </c>
      <c r="AN59" s="7">
        <v>78</v>
      </c>
      <c r="AO59" s="10" t="s">
        <v>53</v>
      </c>
      <c r="AP59" s="10" t="s">
        <v>53</v>
      </c>
      <c r="AQ59" s="10" t="s">
        <v>53</v>
      </c>
      <c r="AR59" s="7">
        <v>85</v>
      </c>
      <c r="AS59" s="7">
        <v>68</v>
      </c>
      <c r="AT59" s="10" t="s">
        <v>55</v>
      </c>
      <c r="AU59" s="25">
        <f>AA59*1.5+AE59*1+AG59*2.5+AJ59*4.5+AM59*2+AN59*3.5+AR59*6+AS59*2+AT59*1</f>
        <v>1714.5</v>
      </c>
      <c r="AV59" s="31">
        <v>24</v>
      </c>
      <c r="AW59" s="31">
        <f t="shared" si="7"/>
        <v>71.4375</v>
      </c>
      <c r="AX59" s="25">
        <f t="shared" si="8"/>
        <v>3664.5</v>
      </c>
      <c r="AY59" s="25">
        <f t="shared" si="9"/>
        <v>51</v>
      </c>
      <c r="AZ59" s="25">
        <f t="shared" si="10"/>
        <v>71.852941176470594</v>
      </c>
      <c r="BA59" s="25">
        <v>0</v>
      </c>
      <c r="BB59" s="25">
        <f t="shared" si="11"/>
        <v>71.852941176470594</v>
      </c>
    </row>
    <row r="60" spans="1:54" x14ac:dyDescent="0.15">
      <c r="A60" s="17">
        <v>57</v>
      </c>
      <c r="B60" s="8" t="s">
        <v>176</v>
      </c>
      <c r="C60" s="8" t="s">
        <v>177</v>
      </c>
      <c r="D60" s="8" t="s">
        <v>53</v>
      </c>
      <c r="E60" s="4">
        <v>69</v>
      </c>
      <c r="F60" s="4">
        <v>64</v>
      </c>
      <c r="G60" s="4">
        <v>66</v>
      </c>
      <c r="H60" s="4">
        <v>82</v>
      </c>
      <c r="I60" s="4">
        <v>69</v>
      </c>
      <c r="J60" s="8" t="s">
        <v>53</v>
      </c>
      <c r="K60" s="8" t="s">
        <v>53</v>
      </c>
      <c r="L60" s="4">
        <v>85</v>
      </c>
      <c r="M60" s="4">
        <v>60</v>
      </c>
      <c r="N60" s="8" t="s">
        <v>53</v>
      </c>
      <c r="O60" s="4">
        <v>69</v>
      </c>
      <c r="P60" s="4"/>
      <c r="Q60" s="8" t="s">
        <v>53</v>
      </c>
      <c r="R60" s="8" t="s">
        <v>53</v>
      </c>
      <c r="S60" s="4">
        <v>78</v>
      </c>
      <c r="T60" s="4">
        <v>79</v>
      </c>
      <c r="U60" s="25">
        <f>E60*2+F60*3.5+G60*2+H60*3+I60*2+L60*0.5+M60*3+O60*3+P60*3+S60*2.5+T60*2.5</f>
        <v>1700</v>
      </c>
      <c r="V60" s="25">
        <v>24</v>
      </c>
      <c r="W60" s="25">
        <f t="shared" si="6"/>
        <v>70.833333333333329</v>
      </c>
      <c r="Y60" s="9" t="s">
        <v>176</v>
      </c>
      <c r="Z60" s="23" t="s">
        <v>177</v>
      </c>
      <c r="AA60" s="6">
        <v>71</v>
      </c>
      <c r="AB60" s="9" t="s">
        <v>53</v>
      </c>
      <c r="AC60" s="6">
        <v>82</v>
      </c>
      <c r="AD60" s="9" t="s">
        <v>53</v>
      </c>
      <c r="AE60" s="9" t="s">
        <v>55</v>
      </c>
      <c r="AF60" s="9" t="s">
        <v>53</v>
      </c>
      <c r="AG60" s="6">
        <v>68</v>
      </c>
      <c r="AH60" s="9" t="s">
        <v>55</v>
      </c>
      <c r="AI60" s="9" t="s">
        <v>53</v>
      </c>
      <c r="AJ60" s="6">
        <v>51</v>
      </c>
      <c r="AK60" s="10" t="s">
        <v>53</v>
      </c>
      <c r="AL60" s="9" t="s">
        <v>53</v>
      </c>
      <c r="AM60" s="7">
        <v>68</v>
      </c>
      <c r="AN60" s="7">
        <v>81</v>
      </c>
      <c r="AO60" s="10" t="s">
        <v>53</v>
      </c>
      <c r="AP60" s="7">
        <v>83</v>
      </c>
      <c r="AQ60" s="10" t="s">
        <v>53</v>
      </c>
      <c r="AR60" s="7">
        <v>78</v>
      </c>
      <c r="AS60" s="7">
        <v>60</v>
      </c>
      <c r="AT60" s="10" t="s">
        <v>58</v>
      </c>
      <c r="AU60" s="25">
        <f>AA60*1.5+AC60*4+AE60*1+AG60*2.5+AH60*1+AJ60*4.5+AM60*2+AN60*3.5+AP60*1.5+AR60*6+AS60*2+AT60*1</f>
        <v>2211</v>
      </c>
      <c r="AV60" s="31">
        <v>30.5</v>
      </c>
      <c r="AW60" s="31">
        <f t="shared" si="7"/>
        <v>72.491803278688522</v>
      </c>
      <c r="AX60" s="25">
        <f t="shared" si="8"/>
        <v>3911</v>
      </c>
      <c r="AY60" s="25">
        <f t="shared" si="9"/>
        <v>54.5</v>
      </c>
      <c r="AZ60" s="25">
        <f t="shared" si="10"/>
        <v>71.761467889908261</v>
      </c>
      <c r="BA60" s="25">
        <v>0</v>
      </c>
      <c r="BB60" s="25">
        <f t="shared" si="11"/>
        <v>71.761467889908261</v>
      </c>
    </row>
    <row r="61" spans="1:54" x14ac:dyDescent="0.15">
      <c r="A61" s="17">
        <v>58</v>
      </c>
      <c r="B61" s="8" t="s">
        <v>184</v>
      </c>
      <c r="C61" s="11" t="s">
        <v>185</v>
      </c>
      <c r="D61" s="8" t="s">
        <v>53</v>
      </c>
      <c r="E61" s="4">
        <v>73</v>
      </c>
      <c r="F61" s="4">
        <v>62</v>
      </c>
      <c r="G61" s="8" t="s">
        <v>53</v>
      </c>
      <c r="H61" s="4">
        <v>81</v>
      </c>
      <c r="I61" s="4">
        <v>72</v>
      </c>
      <c r="J61" s="8" t="s">
        <v>53</v>
      </c>
      <c r="K61" s="8" t="s">
        <v>53</v>
      </c>
      <c r="L61" s="8" t="s">
        <v>140</v>
      </c>
      <c r="M61" s="4">
        <v>68</v>
      </c>
      <c r="N61" s="4">
        <v>86</v>
      </c>
      <c r="O61" s="4">
        <v>81</v>
      </c>
      <c r="P61" s="4">
        <v>61</v>
      </c>
      <c r="Q61" s="4">
        <v>81</v>
      </c>
      <c r="R61" s="8" t="s">
        <v>53</v>
      </c>
      <c r="S61" s="4">
        <v>72</v>
      </c>
      <c r="T61" s="5">
        <v>83</v>
      </c>
      <c r="U61" s="25">
        <f>E61*2+F61*3.5+H61*3+I61*2+L61*0.5+M61*3+N61*2+O61*3+P61*3+Q61*2+S61*2.5+T61*2.5</f>
        <v>2128.5</v>
      </c>
      <c r="V61" s="25">
        <v>29</v>
      </c>
      <c r="W61" s="25">
        <f t="shared" si="6"/>
        <v>73.396551724137936</v>
      </c>
      <c r="Y61" s="9" t="s">
        <v>184</v>
      </c>
      <c r="Z61" s="9" t="s">
        <v>185</v>
      </c>
      <c r="AA61" s="6">
        <v>64</v>
      </c>
      <c r="AB61" s="9" t="s">
        <v>53</v>
      </c>
      <c r="AC61" s="9" t="s">
        <v>53</v>
      </c>
      <c r="AD61" s="9" t="s">
        <v>53</v>
      </c>
      <c r="AE61" s="9" t="s">
        <v>58</v>
      </c>
      <c r="AF61" s="6"/>
      <c r="AG61" s="6">
        <v>77</v>
      </c>
      <c r="AH61" s="9" t="s">
        <v>53</v>
      </c>
      <c r="AI61" s="9" t="s">
        <v>53</v>
      </c>
      <c r="AJ61" s="6">
        <v>64</v>
      </c>
      <c r="AK61" s="9" t="s">
        <v>53</v>
      </c>
      <c r="AL61" s="9" t="s">
        <v>53</v>
      </c>
      <c r="AM61" s="9" t="s">
        <v>53</v>
      </c>
      <c r="AN61" s="6">
        <v>62</v>
      </c>
      <c r="AO61" s="9" t="s">
        <v>53</v>
      </c>
      <c r="AP61" s="9" t="s">
        <v>53</v>
      </c>
      <c r="AQ61" s="9" t="s">
        <v>53</v>
      </c>
      <c r="AR61" s="6">
        <v>67</v>
      </c>
      <c r="AS61" s="6">
        <v>79</v>
      </c>
      <c r="AT61" s="9" t="s">
        <v>58</v>
      </c>
      <c r="AU61" s="25">
        <f>AA61*1.5+AE61*1+AG61*2.5+AJ61*4.5+AN61*3.5+AR61*6+AS61*2+AT61*1</f>
        <v>1503.5</v>
      </c>
      <c r="AV61" s="31">
        <v>22</v>
      </c>
      <c r="AW61" s="31">
        <f t="shared" si="7"/>
        <v>68.340909090909093</v>
      </c>
      <c r="AX61" s="25">
        <f t="shared" si="8"/>
        <v>3632</v>
      </c>
      <c r="AY61" s="25">
        <f t="shared" si="9"/>
        <v>51</v>
      </c>
      <c r="AZ61" s="25">
        <f t="shared" si="10"/>
        <v>71.215686274509807</v>
      </c>
      <c r="BA61" s="25">
        <v>0</v>
      </c>
      <c r="BB61" s="25">
        <f t="shared" si="11"/>
        <v>71.215686274509807</v>
      </c>
    </row>
    <row r="62" spans="1:54" x14ac:dyDescent="0.15">
      <c r="A62" s="17">
        <v>59</v>
      </c>
      <c r="B62" s="8" t="s">
        <v>186</v>
      </c>
      <c r="C62" s="8" t="s">
        <v>187</v>
      </c>
      <c r="D62" s="8" t="s">
        <v>53</v>
      </c>
      <c r="E62" s="4">
        <v>66</v>
      </c>
      <c r="F62" s="4">
        <v>60</v>
      </c>
      <c r="G62" s="8" t="s">
        <v>53</v>
      </c>
      <c r="H62" s="4">
        <v>72</v>
      </c>
      <c r="I62" s="4">
        <v>73</v>
      </c>
      <c r="J62" s="8" t="s">
        <v>53</v>
      </c>
      <c r="K62" s="8" t="s">
        <v>53</v>
      </c>
      <c r="L62" s="4">
        <v>88</v>
      </c>
      <c r="M62" s="4">
        <v>63</v>
      </c>
      <c r="N62" s="4">
        <v>77</v>
      </c>
      <c r="O62" s="4">
        <v>75</v>
      </c>
      <c r="P62" s="4">
        <v>71</v>
      </c>
      <c r="Q62" s="8" t="s">
        <v>53</v>
      </c>
      <c r="R62" s="8" t="s">
        <v>53</v>
      </c>
      <c r="S62" s="4">
        <v>66</v>
      </c>
      <c r="T62" s="4">
        <v>61</v>
      </c>
      <c r="U62" s="25">
        <f>E62*2+F62*3.5+H62*3+I62*2+L62*0.5+M62*3+N62*2+O62*3+P62*3+S62*2.5+T62*2.5</f>
        <v>1846.5</v>
      </c>
      <c r="V62" s="25">
        <v>27</v>
      </c>
      <c r="W62" s="25">
        <f t="shared" si="6"/>
        <v>68.388888888888886</v>
      </c>
      <c r="Y62" s="9" t="s">
        <v>186</v>
      </c>
      <c r="Z62" s="23" t="s">
        <v>187</v>
      </c>
      <c r="AA62" s="6">
        <v>77</v>
      </c>
      <c r="AB62" s="9" t="s">
        <v>53</v>
      </c>
      <c r="AC62" s="9" t="s">
        <v>53</v>
      </c>
      <c r="AD62" s="9" t="s">
        <v>53</v>
      </c>
      <c r="AE62" s="9" t="s">
        <v>55</v>
      </c>
      <c r="AF62" s="9" t="s">
        <v>53</v>
      </c>
      <c r="AG62" s="6">
        <v>78</v>
      </c>
      <c r="AH62" s="9" t="s">
        <v>53</v>
      </c>
      <c r="AI62" s="9" t="s">
        <v>53</v>
      </c>
      <c r="AJ62" s="6">
        <v>42</v>
      </c>
      <c r="AK62" s="10" t="s">
        <v>53</v>
      </c>
      <c r="AL62" s="9" t="s">
        <v>53</v>
      </c>
      <c r="AM62" s="7">
        <v>88</v>
      </c>
      <c r="AN62" s="7">
        <v>69</v>
      </c>
      <c r="AO62" s="10" t="s">
        <v>53</v>
      </c>
      <c r="AP62" s="10" t="s">
        <v>53</v>
      </c>
      <c r="AQ62" s="10" t="s">
        <v>53</v>
      </c>
      <c r="AR62" s="7">
        <v>88</v>
      </c>
      <c r="AS62" s="7">
        <v>79</v>
      </c>
      <c r="AT62" s="10" t="s">
        <v>55</v>
      </c>
      <c r="AU62" s="25">
        <f>AA62*1.5+AE62*1+AG62*2.5+AJ62*4.5+AM62*2+AN62*3.5+AR62*6+AS62*2+AT62*1</f>
        <v>1773</v>
      </c>
      <c r="AV62" s="31">
        <v>24</v>
      </c>
      <c r="AW62" s="31">
        <f t="shared" si="7"/>
        <v>73.875</v>
      </c>
      <c r="AX62" s="25">
        <f t="shared" si="8"/>
        <v>3619.5</v>
      </c>
      <c r="AY62" s="25">
        <f t="shared" si="9"/>
        <v>51</v>
      </c>
      <c r="AZ62" s="25">
        <f t="shared" si="10"/>
        <v>70.970588235294116</v>
      </c>
      <c r="BA62" s="25">
        <v>0</v>
      </c>
      <c r="BB62" s="25">
        <f t="shared" si="11"/>
        <v>70.970588235294116</v>
      </c>
    </row>
    <row r="63" spans="1:54" x14ac:dyDescent="0.15">
      <c r="A63" s="17">
        <v>60</v>
      </c>
      <c r="B63" s="8" t="s">
        <v>188</v>
      </c>
      <c r="C63" s="11" t="s">
        <v>189</v>
      </c>
      <c r="D63" s="8" t="s">
        <v>53</v>
      </c>
      <c r="E63" s="4">
        <v>60</v>
      </c>
      <c r="F63" s="4">
        <v>61</v>
      </c>
      <c r="G63" s="8" t="s">
        <v>53</v>
      </c>
      <c r="H63" s="4">
        <v>80</v>
      </c>
      <c r="I63" s="4">
        <v>78</v>
      </c>
      <c r="J63" s="8" t="s">
        <v>53</v>
      </c>
      <c r="K63" s="8" t="s">
        <v>53</v>
      </c>
      <c r="L63" s="4">
        <v>87</v>
      </c>
      <c r="M63" s="4">
        <v>60</v>
      </c>
      <c r="N63" s="4">
        <v>60</v>
      </c>
      <c r="O63" s="4">
        <v>60</v>
      </c>
      <c r="P63" s="4">
        <v>73</v>
      </c>
      <c r="Q63" s="8" t="s">
        <v>53</v>
      </c>
      <c r="R63" s="8" t="s">
        <v>53</v>
      </c>
      <c r="S63" s="8" t="s">
        <v>180</v>
      </c>
      <c r="T63" s="5">
        <v>61</v>
      </c>
      <c r="U63" s="25">
        <f>E63*2+F63*3.5+H63*3+I63*2+L63*0.5+M63*3+N63*2+O63*3+P63*3+S63*2.5+T63*2.5</f>
        <v>1737</v>
      </c>
      <c r="V63" s="25">
        <v>27</v>
      </c>
      <c r="W63" s="25">
        <f t="shared" si="6"/>
        <v>64.333333333333329</v>
      </c>
      <c r="Y63" s="9" t="s">
        <v>188</v>
      </c>
      <c r="Z63" s="9" t="s">
        <v>189</v>
      </c>
      <c r="AA63" s="6">
        <v>78</v>
      </c>
      <c r="AB63" s="9" t="s">
        <v>53</v>
      </c>
      <c r="AC63" s="9" t="s">
        <v>53</v>
      </c>
      <c r="AD63" s="9" t="s">
        <v>53</v>
      </c>
      <c r="AE63" s="9" t="s">
        <v>54</v>
      </c>
      <c r="AF63" s="6"/>
      <c r="AG63" s="6">
        <v>70</v>
      </c>
      <c r="AH63" s="9" t="s">
        <v>53</v>
      </c>
      <c r="AI63" s="9" t="s">
        <v>53</v>
      </c>
      <c r="AJ63" s="6">
        <v>64</v>
      </c>
      <c r="AK63" s="9" t="s">
        <v>53</v>
      </c>
      <c r="AL63" s="9" t="s">
        <v>53</v>
      </c>
      <c r="AM63" s="6">
        <v>83</v>
      </c>
      <c r="AN63" s="6">
        <v>79</v>
      </c>
      <c r="AO63" s="9" t="s">
        <v>53</v>
      </c>
      <c r="AP63" s="9" t="s">
        <v>53</v>
      </c>
      <c r="AQ63" s="9" t="s">
        <v>53</v>
      </c>
      <c r="AR63" s="6">
        <v>88</v>
      </c>
      <c r="AS63" s="6">
        <v>79</v>
      </c>
      <c r="AT63" s="9" t="s">
        <v>58</v>
      </c>
      <c r="AU63" s="25">
        <f>AA63*1.5+AE63*1+AG63*2.5+AJ63*4.5+AM63*2+AN63*3.5+AR63*6+AS63*2+AT63*1</f>
        <v>1878.5</v>
      </c>
      <c r="AV63" s="31">
        <v>24</v>
      </c>
      <c r="AW63" s="31">
        <f t="shared" si="7"/>
        <v>78.270833333333329</v>
      </c>
      <c r="AX63" s="25">
        <f t="shared" si="8"/>
        <v>3615.5</v>
      </c>
      <c r="AY63" s="25">
        <f t="shared" si="9"/>
        <v>51</v>
      </c>
      <c r="AZ63" s="25">
        <f t="shared" si="10"/>
        <v>70.892156862745097</v>
      </c>
      <c r="BA63" s="25">
        <v>0</v>
      </c>
      <c r="BB63" s="25">
        <f t="shared" si="11"/>
        <v>70.892156862745097</v>
      </c>
    </row>
    <row r="64" spans="1:54" x14ac:dyDescent="0.15">
      <c r="A64" s="17">
        <v>61</v>
      </c>
      <c r="B64" s="8" t="s">
        <v>190</v>
      </c>
      <c r="C64" s="11" t="s">
        <v>191</v>
      </c>
      <c r="D64" s="8" t="s">
        <v>53</v>
      </c>
      <c r="E64" s="4">
        <v>74</v>
      </c>
      <c r="F64" s="4">
        <v>60</v>
      </c>
      <c r="G64" s="8" t="s">
        <v>53</v>
      </c>
      <c r="H64" s="4">
        <v>82</v>
      </c>
      <c r="I64" s="4">
        <v>72</v>
      </c>
      <c r="J64" s="8" t="s">
        <v>53</v>
      </c>
      <c r="K64" s="8" t="s">
        <v>53</v>
      </c>
      <c r="L64" s="4">
        <v>89</v>
      </c>
      <c r="M64" s="4">
        <v>61</v>
      </c>
      <c r="N64" s="4">
        <v>82</v>
      </c>
      <c r="O64" s="4">
        <v>70</v>
      </c>
      <c r="P64" s="4">
        <v>82</v>
      </c>
      <c r="Q64" s="8" t="s">
        <v>53</v>
      </c>
      <c r="R64" s="8" t="s">
        <v>53</v>
      </c>
      <c r="S64" s="8" t="s">
        <v>192</v>
      </c>
      <c r="T64" s="4">
        <v>78</v>
      </c>
      <c r="U64" s="25">
        <f>E64*2+F64*3.5+H64*3+I64*2+L64*0.5+M64*3+N64*2+O64*3+P64*3+S64*2.5+T64*2.5</f>
        <v>1920.5</v>
      </c>
      <c r="V64" s="25">
        <v>27</v>
      </c>
      <c r="W64" s="25">
        <f t="shared" si="6"/>
        <v>71.129629629629633</v>
      </c>
      <c r="Y64" s="9" t="s">
        <v>190</v>
      </c>
      <c r="Z64" s="23" t="s">
        <v>191</v>
      </c>
      <c r="AA64" s="6">
        <v>64</v>
      </c>
      <c r="AB64" s="6"/>
      <c r="AC64" s="9" t="s">
        <v>53</v>
      </c>
      <c r="AD64" s="9" t="s">
        <v>53</v>
      </c>
      <c r="AE64" s="9" t="s">
        <v>58</v>
      </c>
      <c r="AF64" s="9" t="s">
        <v>53</v>
      </c>
      <c r="AG64" s="6">
        <v>69</v>
      </c>
      <c r="AH64" s="9" t="s">
        <v>53</v>
      </c>
      <c r="AI64" s="9" t="s">
        <v>53</v>
      </c>
      <c r="AJ64" s="6">
        <v>34</v>
      </c>
      <c r="AK64" s="10" t="s">
        <v>53</v>
      </c>
      <c r="AL64" s="9" t="s">
        <v>53</v>
      </c>
      <c r="AM64" s="7">
        <v>87</v>
      </c>
      <c r="AN64" s="7">
        <v>82</v>
      </c>
      <c r="AO64" s="10" t="s">
        <v>53</v>
      </c>
      <c r="AP64" s="10" t="s">
        <v>53</v>
      </c>
      <c r="AQ64" s="10" t="s">
        <v>53</v>
      </c>
      <c r="AR64" s="7">
        <v>83</v>
      </c>
      <c r="AS64" s="7">
        <v>80</v>
      </c>
      <c r="AT64" s="10" t="s">
        <v>58</v>
      </c>
      <c r="AU64" s="25">
        <f>AA64*1.5+AE64*1+AG64*2.5+AJ64*4.5+AM64*2+AN64*3.5+AR64*6+AS64*2+AT64*1</f>
        <v>1690.5</v>
      </c>
      <c r="AV64" s="31">
        <v>24</v>
      </c>
      <c r="AW64" s="31">
        <f t="shared" si="7"/>
        <v>70.4375</v>
      </c>
      <c r="AX64" s="25">
        <f t="shared" si="8"/>
        <v>3611</v>
      </c>
      <c r="AY64" s="25">
        <f t="shared" si="9"/>
        <v>51</v>
      </c>
      <c r="AZ64" s="25">
        <f t="shared" si="10"/>
        <v>70.803921568627445</v>
      </c>
      <c r="BA64" s="25">
        <v>0</v>
      </c>
      <c r="BB64" s="25">
        <f t="shared" si="11"/>
        <v>70.803921568627445</v>
      </c>
    </row>
    <row r="65" spans="1:54" x14ac:dyDescent="0.15">
      <c r="A65" s="17">
        <v>62</v>
      </c>
      <c r="B65" s="8" t="s">
        <v>193</v>
      </c>
      <c r="C65" s="8" t="s">
        <v>194</v>
      </c>
      <c r="D65" s="8" t="s">
        <v>53</v>
      </c>
      <c r="E65" s="4">
        <v>73</v>
      </c>
      <c r="F65" s="4">
        <v>62</v>
      </c>
      <c r="G65" s="8" t="s">
        <v>53</v>
      </c>
      <c r="H65" s="4">
        <v>85</v>
      </c>
      <c r="I65" s="4">
        <v>79</v>
      </c>
      <c r="J65" s="8" t="s">
        <v>53</v>
      </c>
      <c r="K65" s="4">
        <v>81</v>
      </c>
      <c r="L65" s="4">
        <v>79</v>
      </c>
      <c r="M65" s="4">
        <v>61</v>
      </c>
      <c r="N65" s="8" t="s">
        <v>53</v>
      </c>
      <c r="O65" s="4">
        <v>60</v>
      </c>
      <c r="P65" s="4">
        <v>70</v>
      </c>
      <c r="Q65" s="8" t="s">
        <v>53</v>
      </c>
      <c r="R65" s="8" t="s">
        <v>53</v>
      </c>
      <c r="S65" s="4">
        <v>62</v>
      </c>
      <c r="T65" s="4">
        <v>74</v>
      </c>
      <c r="U65" s="25">
        <f>E65*2+F65*3.5+H65*3+I65*2+K65*1.5+L65*0.5+M65*3+O65*3+P65*3+S65*2.5+T65*2.5</f>
        <v>1850</v>
      </c>
      <c r="V65" s="25">
        <v>26.5</v>
      </c>
      <c r="W65" s="25">
        <f t="shared" si="6"/>
        <v>69.811320754716988</v>
      </c>
      <c r="Y65" s="9" t="s">
        <v>193</v>
      </c>
      <c r="Z65" s="23" t="s">
        <v>194</v>
      </c>
      <c r="AA65" s="6">
        <v>71</v>
      </c>
      <c r="AB65" s="9" t="s">
        <v>53</v>
      </c>
      <c r="AC65" s="9" t="s">
        <v>53</v>
      </c>
      <c r="AD65" s="6">
        <v>60</v>
      </c>
      <c r="AE65" s="9" t="s">
        <v>55</v>
      </c>
      <c r="AF65" s="9" t="s">
        <v>53</v>
      </c>
      <c r="AG65" s="6">
        <v>70</v>
      </c>
      <c r="AH65" s="9" t="s">
        <v>53</v>
      </c>
      <c r="AI65" s="9" t="s">
        <v>53</v>
      </c>
      <c r="AJ65" s="6">
        <v>45</v>
      </c>
      <c r="AK65" s="10" t="s">
        <v>53</v>
      </c>
      <c r="AL65" s="9" t="s">
        <v>53</v>
      </c>
      <c r="AM65" s="7">
        <v>88</v>
      </c>
      <c r="AN65" s="7">
        <v>82</v>
      </c>
      <c r="AO65" s="10" t="s">
        <v>53</v>
      </c>
      <c r="AP65" s="10" t="s">
        <v>53</v>
      </c>
      <c r="AQ65" s="10" t="s">
        <v>53</v>
      </c>
      <c r="AR65" s="7">
        <v>78</v>
      </c>
      <c r="AS65" s="7">
        <v>80</v>
      </c>
      <c r="AT65" s="10" t="s">
        <v>58</v>
      </c>
      <c r="AU65" s="25">
        <f>AA65*1.5+AD65*2+AE65*1+AG65*2.5+AJ65*4.5+AM65*2+AN65*3.5+AR65*6+AS65*2+AT65*1</f>
        <v>1855</v>
      </c>
      <c r="AV65" s="31">
        <v>26</v>
      </c>
      <c r="AW65" s="31">
        <f t="shared" si="7"/>
        <v>71.34615384615384</v>
      </c>
      <c r="AX65" s="25">
        <f t="shared" si="8"/>
        <v>3705</v>
      </c>
      <c r="AY65" s="25">
        <f t="shared" si="9"/>
        <v>52.5</v>
      </c>
      <c r="AZ65" s="25">
        <f t="shared" si="10"/>
        <v>70.571428571428569</v>
      </c>
      <c r="BA65" s="25">
        <v>0</v>
      </c>
      <c r="BB65" s="25">
        <f t="shared" si="11"/>
        <v>70.571428571428569</v>
      </c>
    </row>
    <row r="66" spans="1:54" x14ac:dyDescent="0.15">
      <c r="A66" s="17">
        <v>63</v>
      </c>
      <c r="B66" s="8" t="s">
        <v>246</v>
      </c>
      <c r="C66" s="8" t="s">
        <v>247</v>
      </c>
      <c r="D66" s="8" t="s">
        <v>53</v>
      </c>
      <c r="E66" s="4">
        <v>70</v>
      </c>
      <c r="F66" s="4">
        <v>62</v>
      </c>
      <c r="G66" s="8" t="s">
        <v>53</v>
      </c>
      <c r="H66" s="4">
        <v>89</v>
      </c>
      <c r="I66" s="4">
        <v>73</v>
      </c>
      <c r="J66" s="8" t="s">
        <v>53</v>
      </c>
      <c r="K66" s="8" t="s">
        <v>53</v>
      </c>
      <c r="L66" s="4">
        <v>86</v>
      </c>
      <c r="M66" s="4">
        <v>69</v>
      </c>
      <c r="N66" s="4">
        <v>60</v>
      </c>
      <c r="O66" s="4">
        <v>62</v>
      </c>
      <c r="P66" s="4">
        <v>68</v>
      </c>
      <c r="Q66" s="8" t="s">
        <v>53</v>
      </c>
      <c r="R66" s="8" t="s">
        <v>53</v>
      </c>
      <c r="S66" s="4">
        <v>72</v>
      </c>
      <c r="T66" s="5">
        <v>78</v>
      </c>
      <c r="U66" s="25">
        <f>E66*2+F66*3.5+H66*3+I66*2+L66*0.5+M66*3+N66*2+O66*3+P66*3+S66*2.5+T66*2.5</f>
        <v>1905</v>
      </c>
      <c r="V66" s="25">
        <v>27</v>
      </c>
      <c r="W66" s="25">
        <f t="shared" si="6"/>
        <v>70.555555555555557</v>
      </c>
      <c r="Y66" s="9" t="s">
        <v>246</v>
      </c>
      <c r="Z66" s="23" t="s">
        <v>247</v>
      </c>
      <c r="AA66" s="6">
        <v>68</v>
      </c>
      <c r="AB66" s="9" t="s">
        <v>53</v>
      </c>
      <c r="AC66" s="9" t="s">
        <v>53</v>
      </c>
      <c r="AD66" s="9" t="s">
        <v>53</v>
      </c>
      <c r="AE66" s="9" t="s">
        <v>55</v>
      </c>
      <c r="AF66" s="6"/>
      <c r="AG66" s="6">
        <v>75</v>
      </c>
      <c r="AH66" s="9" t="s">
        <v>53</v>
      </c>
      <c r="AI66" s="6"/>
      <c r="AJ66" s="6">
        <v>41</v>
      </c>
      <c r="AK66" s="9" t="s">
        <v>53</v>
      </c>
      <c r="AL66" s="9" t="s">
        <v>53</v>
      </c>
      <c r="AM66" s="6">
        <v>84</v>
      </c>
      <c r="AN66" s="6">
        <v>70</v>
      </c>
      <c r="AO66" s="9" t="s">
        <v>53</v>
      </c>
      <c r="AP66" s="9" t="s">
        <v>53</v>
      </c>
      <c r="AQ66" s="9" t="s">
        <v>53</v>
      </c>
      <c r="AR66" s="6">
        <v>81</v>
      </c>
      <c r="AS66" s="6">
        <v>80</v>
      </c>
      <c r="AT66" s="9" t="s">
        <v>58</v>
      </c>
      <c r="AU66" s="25">
        <f>AA66*1.5+AE66*1+AG66*2.5+AJ66*4.5+AM66*2+AN66*3.5+AR66*6+AS66*2+AT66*1</f>
        <v>1693</v>
      </c>
      <c r="AV66" s="31">
        <v>24</v>
      </c>
      <c r="AW66" s="31">
        <f t="shared" si="7"/>
        <v>70.541666666666671</v>
      </c>
      <c r="AX66" s="25">
        <f t="shared" si="8"/>
        <v>3598</v>
      </c>
      <c r="AY66" s="25">
        <f t="shared" si="9"/>
        <v>51</v>
      </c>
      <c r="AZ66" s="25">
        <f t="shared" si="10"/>
        <v>70.549019607843135</v>
      </c>
      <c r="BA66" s="25">
        <v>0</v>
      </c>
      <c r="BB66" s="25">
        <f t="shared" si="11"/>
        <v>70.549019607843135</v>
      </c>
    </row>
    <row r="67" spans="1:54" x14ac:dyDescent="0.15">
      <c r="A67" s="17">
        <v>64</v>
      </c>
      <c r="B67" s="8" t="s">
        <v>178</v>
      </c>
      <c r="C67" s="12" t="s">
        <v>179</v>
      </c>
      <c r="D67" s="8" t="s">
        <v>124</v>
      </c>
      <c r="E67" s="4">
        <v>74</v>
      </c>
      <c r="F67" s="8" t="s">
        <v>180</v>
      </c>
      <c r="G67" s="8" t="s">
        <v>53</v>
      </c>
      <c r="H67" s="4">
        <v>82</v>
      </c>
      <c r="I67" s="4">
        <v>66</v>
      </c>
      <c r="J67" s="8" t="s">
        <v>53</v>
      </c>
      <c r="K67" s="4">
        <v>67</v>
      </c>
      <c r="L67" s="4">
        <v>80</v>
      </c>
      <c r="M67" s="4">
        <v>79</v>
      </c>
      <c r="N67" s="8" t="s">
        <v>53</v>
      </c>
      <c r="O67" s="4">
        <v>63</v>
      </c>
      <c r="P67" s="4">
        <v>69</v>
      </c>
      <c r="Q67" s="8" t="s">
        <v>53</v>
      </c>
      <c r="R67" s="8" t="s">
        <v>53</v>
      </c>
      <c r="S67" s="4">
        <v>68</v>
      </c>
      <c r="T67" s="4">
        <v>77</v>
      </c>
      <c r="U67" s="25">
        <f>D67*4.5+E67*2+F67*3.5+H67*3+I67*2+K67*1.5+L67*0.5+M67*3+O67*3+P67*3+S67*2.5+T67*2.5</f>
        <v>2031</v>
      </c>
      <c r="V67" s="25">
        <v>31</v>
      </c>
      <c r="W67" s="25">
        <f t="shared" si="6"/>
        <v>65.516129032258064</v>
      </c>
      <c r="Y67" s="9" t="s">
        <v>178</v>
      </c>
      <c r="Z67" s="9" t="s">
        <v>179</v>
      </c>
      <c r="AA67" s="6">
        <v>65</v>
      </c>
      <c r="AB67" s="9" t="s">
        <v>53</v>
      </c>
      <c r="AC67" s="9" t="s">
        <v>53</v>
      </c>
      <c r="AD67" s="6">
        <v>61</v>
      </c>
      <c r="AE67" s="9" t="s">
        <v>55</v>
      </c>
      <c r="AF67" s="9" t="s">
        <v>53</v>
      </c>
      <c r="AG67" s="6">
        <v>65</v>
      </c>
      <c r="AH67" s="9" t="s">
        <v>53</v>
      </c>
      <c r="AI67" s="9" t="s">
        <v>53</v>
      </c>
      <c r="AJ67" s="6">
        <v>70</v>
      </c>
      <c r="AK67" s="10" t="s">
        <v>53</v>
      </c>
      <c r="AL67" s="6"/>
      <c r="AM67" s="7">
        <v>88</v>
      </c>
      <c r="AN67" s="7">
        <v>85</v>
      </c>
      <c r="AO67" s="10" t="s">
        <v>53</v>
      </c>
      <c r="AP67" s="10" t="s">
        <v>53</v>
      </c>
      <c r="AQ67" s="10" t="s">
        <v>53</v>
      </c>
      <c r="AR67" s="7">
        <v>84</v>
      </c>
      <c r="AS67" s="7">
        <v>77</v>
      </c>
      <c r="AT67" s="10" t="s">
        <v>58</v>
      </c>
      <c r="AU67" s="25">
        <f>AA67*1.5+AD67*2+AE67*1+AG67*2.5+AJ67*4.5+AM67*2+AN67*3.5+AR67*6+AS67*2+AT67*1</f>
        <v>1988.5</v>
      </c>
      <c r="AV67" s="31">
        <v>26</v>
      </c>
      <c r="AW67" s="31">
        <f t="shared" si="7"/>
        <v>76.480769230769226</v>
      </c>
      <c r="AX67" s="25">
        <f t="shared" si="8"/>
        <v>4019.5</v>
      </c>
      <c r="AY67" s="25">
        <f t="shared" si="9"/>
        <v>57</v>
      </c>
      <c r="AZ67" s="25">
        <f t="shared" si="10"/>
        <v>70.517543859649123</v>
      </c>
      <c r="BA67" s="25">
        <v>0</v>
      </c>
      <c r="BB67" s="25">
        <f t="shared" si="11"/>
        <v>70.517543859649123</v>
      </c>
    </row>
    <row r="68" spans="1:54" x14ac:dyDescent="0.15">
      <c r="A68" s="17">
        <v>65</v>
      </c>
      <c r="B68" s="8" t="s">
        <v>222</v>
      </c>
      <c r="C68" s="11" t="s">
        <v>223</v>
      </c>
      <c r="D68" s="8" t="s">
        <v>53</v>
      </c>
      <c r="E68" s="8" t="s">
        <v>192</v>
      </c>
      <c r="F68" s="4">
        <v>72</v>
      </c>
      <c r="G68" s="8" t="s">
        <v>53</v>
      </c>
      <c r="H68" s="4">
        <v>79</v>
      </c>
      <c r="I68" s="4">
        <v>75</v>
      </c>
      <c r="J68" s="4"/>
      <c r="K68" s="8" t="s">
        <v>53</v>
      </c>
      <c r="L68" s="4">
        <v>85</v>
      </c>
      <c r="M68" s="4">
        <v>73</v>
      </c>
      <c r="N68" s="4">
        <v>81</v>
      </c>
      <c r="O68" s="8" t="s">
        <v>173</v>
      </c>
      <c r="P68" s="8" t="s">
        <v>199</v>
      </c>
      <c r="Q68" s="4">
        <v>83</v>
      </c>
      <c r="R68" s="8" t="s">
        <v>53</v>
      </c>
      <c r="S68" s="4">
        <v>81</v>
      </c>
      <c r="T68" s="4">
        <v>84</v>
      </c>
      <c r="U68" s="25">
        <f>E68*2+F68*3.5+H68*3+I68*2+L68*0.5+M68*3+N68*2+O68*3+P68*3+Q68*2+S68*2.5+T68*2.5</f>
        <v>2039</v>
      </c>
      <c r="V68" s="25">
        <v>29</v>
      </c>
      <c r="W68" s="25">
        <f t="shared" ref="W68:W99" si="12">U68/V68</f>
        <v>70.310344827586206</v>
      </c>
      <c r="Y68" s="9" t="s">
        <v>222</v>
      </c>
      <c r="Z68" s="23" t="s">
        <v>223</v>
      </c>
      <c r="AA68" s="6">
        <v>61</v>
      </c>
      <c r="AB68" s="9" t="s">
        <v>53</v>
      </c>
      <c r="AC68" s="9" t="s">
        <v>53</v>
      </c>
      <c r="AD68" s="9" t="s">
        <v>53</v>
      </c>
      <c r="AE68" s="9" t="s">
        <v>55</v>
      </c>
      <c r="AF68" s="9" t="s">
        <v>53</v>
      </c>
      <c r="AG68" s="6">
        <v>72</v>
      </c>
      <c r="AH68" s="9" t="s">
        <v>53</v>
      </c>
      <c r="AI68" s="9" t="s">
        <v>53</v>
      </c>
      <c r="AJ68" s="6">
        <v>48</v>
      </c>
      <c r="AK68" s="9" t="s">
        <v>53</v>
      </c>
      <c r="AL68" s="9" t="s">
        <v>53</v>
      </c>
      <c r="AM68" s="9" t="s">
        <v>53</v>
      </c>
      <c r="AN68" s="6">
        <v>83</v>
      </c>
      <c r="AO68" s="9" t="s">
        <v>53</v>
      </c>
      <c r="AP68" s="9" t="s">
        <v>53</v>
      </c>
      <c r="AQ68" s="9" t="s">
        <v>53</v>
      </c>
      <c r="AR68" s="6">
        <v>74</v>
      </c>
      <c r="AS68" s="6">
        <v>79</v>
      </c>
      <c r="AT68" s="10" t="s">
        <v>55</v>
      </c>
      <c r="AU68" s="25">
        <f>AA68*1.5+AE68*1+AG68*2.5+AJ68*4.5+AN68*3.5+AR68*6+AS68*2+AT68*1</f>
        <v>1550</v>
      </c>
      <c r="AV68" s="31">
        <v>22</v>
      </c>
      <c r="AW68" s="31">
        <f t="shared" ref="AW68:AW99" si="13">AU68/AV68</f>
        <v>70.454545454545453</v>
      </c>
      <c r="AX68" s="25">
        <f t="shared" ref="AX68:AX99" si="14">U68+AU68</f>
        <v>3589</v>
      </c>
      <c r="AY68" s="25">
        <f t="shared" ref="AY68:AY99" si="15">V68+AV68</f>
        <v>51</v>
      </c>
      <c r="AZ68" s="25">
        <f t="shared" ref="AZ68:AZ99" si="16">AX68/AY68</f>
        <v>70.372549019607845</v>
      </c>
      <c r="BA68" s="25">
        <v>0</v>
      </c>
      <c r="BB68" s="25">
        <f t="shared" ref="BB68:BB99" si="17">AZ68+BA68</f>
        <v>70.372549019607845</v>
      </c>
    </row>
    <row r="69" spans="1:54" x14ac:dyDescent="0.15">
      <c r="A69" s="17">
        <v>66</v>
      </c>
      <c r="B69" s="8" t="s">
        <v>197</v>
      </c>
      <c r="C69" s="11" t="s">
        <v>198</v>
      </c>
      <c r="D69" s="8" t="s">
        <v>53</v>
      </c>
      <c r="E69" s="4">
        <v>63</v>
      </c>
      <c r="F69" s="4">
        <v>62</v>
      </c>
      <c r="G69" s="8" t="s">
        <v>53</v>
      </c>
      <c r="H69" s="4">
        <v>62</v>
      </c>
      <c r="I69" s="4">
        <v>65</v>
      </c>
      <c r="J69" s="8" t="s">
        <v>53</v>
      </c>
      <c r="K69" s="8" t="s">
        <v>53</v>
      </c>
      <c r="L69" s="4">
        <v>84</v>
      </c>
      <c r="M69" s="8" t="s">
        <v>199</v>
      </c>
      <c r="N69" s="4">
        <v>85</v>
      </c>
      <c r="O69" s="4">
        <v>60</v>
      </c>
      <c r="P69" s="4">
        <v>60</v>
      </c>
      <c r="Q69" s="8" t="s">
        <v>53</v>
      </c>
      <c r="R69" s="8" t="s">
        <v>53</v>
      </c>
      <c r="S69" s="4">
        <v>71</v>
      </c>
      <c r="T69" s="5">
        <v>67</v>
      </c>
      <c r="U69" s="25">
        <f>E69*2+F69*3.5+H69*3+I69*2+L69*0.5+M69*3+N69*2+O69*3+P69*3+S69*2.5+T69*2.5</f>
        <v>1720</v>
      </c>
      <c r="V69" s="25">
        <v>27</v>
      </c>
      <c r="W69" s="25">
        <f t="shared" si="12"/>
        <v>63.703703703703702</v>
      </c>
      <c r="Y69" s="9" t="s">
        <v>197</v>
      </c>
      <c r="Z69" s="9" t="s">
        <v>198</v>
      </c>
      <c r="AA69" s="6">
        <v>60</v>
      </c>
      <c r="AB69" s="9" t="s">
        <v>53</v>
      </c>
      <c r="AC69" s="6"/>
      <c r="AD69" s="9" t="s">
        <v>53</v>
      </c>
      <c r="AE69" s="9" t="s">
        <v>55</v>
      </c>
      <c r="AF69" s="6"/>
      <c r="AG69" s="6">
        <v>70</v>
      </c>
      <c r="AH69" s="9" t="s">
        <v>53</v>
      </c>
      <c r="AI69" s="6"/>
      <c r="AJ69" s="6">
        <v>62</v>
      </c>
      <c r="AK69" s="9" t="s">
        <v>53</v>
      </c>
      <c r="AL69" s="9" t="s">
        <v>53</v>
      </c>
      <c r="AM69" s="6">
        <v>87</v>
      </c>
      <c r="AN69" s="6">
        <v>91</v>
      </c>
      <c r="AO69" s="9" t="s">
        <v>53</v>
      </c>
      <c r="AP69" s="9" t="s">
        <v>53</v>
      </c>
      <c r="AQ69" s="9" t="s">
        <v>53</v>
      </c>
      <c r="AR69" s="6">
        <v>86</v>
      </c>
      <c r="AS69" s="6">
        <v>71</v>
      </c>
      <c r="AT69" s="9" t="s">
        <v>55</v>
      </c>
      <c r="AU69" s="25">
        <f>AA69*1.5+AE69*1+AG69*2.5+AJ69*4.5+AM69*2+AN69*3.5+AR69*6+AS69*2+AT69*1</f>
        <v>1864.5</v>
      </c>
      <c r="AV69" s="31">
        <v>24</v>
      </c>
      <c r="AW69" s="31">
        <f t="shared" si="13"/>
        <v>77.6875</v>
      </c>
      <c r="AX69" s="25">
        <f t="shared" si="14"/>
        <v>3584.5</v>
      </c>
      <c r="AY69" s="25">
        <f t="shared" si="15"/>
        <v>51</v>
      </c>
      <c r="AZ69" s="25">
        <f t="shared" si="16"/>
        <v>70.284313725490193</v>
      </c>
      <c r="BA69" s="25">
        <v>0</v>
      </c>
      <c r="BB69" s="25">
        <f t="shared" si="17"/>
        <v>70.284313725490193</v>
      </c>
    </row>
    <row r="70" spans="1:54" x14ac:dyDescent="0.15">
      <c r="A70" s="17">
        <v>67</v>
      </c>
      <c r="B70" s="8" t="s">
        <v>204</v>
      </c>
      <c r="C70" s="11" t="s">
        <v>205</v>
      </c>
      <c r="D70" s="8" t="s">
        <v>53</v>
      </c>
      <c r="E70" s="8" t="s">
        <v>203</v>
      </c>
      <c r="F70" s="4">
        <v>64</v>
      </c>
      <c r="G70" s="8" t="s">
        <v>53</v>
      </c>
      <c r="H70" s="4">
        <v>71</v>
      </c>
      <c r="I70" s="4">
        <v>72</v>
      </c>
      <c r="J70" s="8" t="s">
        <v>53</v>
      </c>
      <c r="K70" s="8" t="s">
        <v>53</v>
      </c>
      <c r="L70" s="4">
        <v>83</v>
      </c>
      <c r="M70" s="4">
        <v>61</v>
      </c>
      <c r="N70" s="4">
        <v>80</v>
      </c>
      <c r="O70" s="4">
        <v>62</v>
      </c>
      <c r="P70" s="4">
        <v>75</v>
      </c>
      <c r="Q70" s="8" t="s">
        <v>53</v>
      </c>
      <c r="R70" s="8" t="s">
        <v>53</v>
      </c>
      <c r="S70" s="4">
        <v>75</v>
      </c>
      <c r="T70" s="5">
        <v>70</v>
      </c>
      <c r="U70" s="25">
        <f>E70*2+F70*3.5+H70*3+I70*2+L70*0.5+M70*3+N70*2+O70*3+P70*3+S70*2.5+T70*2.5</f>
        <v>1853</v>
      </c>
      <c r="V70" s="25">
        <v>27</v>
      </c>
      <c r="W70" s="25">
        <f t="shared" si="12"/>
        <v>68.629629629629633</v>
      </c>
      <c r="Y70" s="9" t="s">
        <v>204</v>
      </c>
      <c r="Z70" s="23" t="s">
        <v>205</v>
      </c>
      <c r="AA70" s="6">
        <v>71</v>
      </c>
      <c r="AB70" s="9" t="s">
        <v>53</v>
      </c>
      <c r="AC70" s="9" t="s">
        <v>53</v>
      </c>
      <c r="AD70" s="9" t="s">
        <v>53</v>
      </c>
      <c r="AE70" s="9" t="s">
        <v>58</v>
      </c>
      <c r="AF70" s="6"/>
      <c r="AG70" s="6">
        <v>80</v>
      </c>
      <c r="AH70" s="9" t="s">
        <v>53</v>
      </c>
      <c r="AI70" s="9" t="s">
        <v>53</v>
      </c>
      <c r="AJ70" s="6">
        <v>40</v>
      </c>
      <c r="AK70" s="9" t="s">
        <v>53</v>
      </c>
      <c r="AL70" s="9" t="s">
        <v>53</v>
      </c>
      <c r="AM70" s="6">
        <v>88</v>
      </c>
      <c r="AN70" s="6">
        <v>79</v>
      </c>
      <c r="AO70" s="9" t="s">
        <v>53</v>
      </c>
      <c r="AP70" s="9" t="s">
        <v>53</v>
      </c>
      <c r="AQ70" s="9" t="s">
        <v>53</v>
      </c>
      <c r="AR70" s="6">
        <v>79</v>
      </c>
      <c r="AS70" s="6">
        <v>79</v>
      </c>
      <c r="AT70" s="9" t="s">
        <v>55</v>
      </c>
      <c r="AU70" s="25">
        <f>AA70*1.5+AE70*1+AG70*2.5+AJ70*4.5+AM70*2+AN70*3.5+AR70*6+AS70*2+AT70*1</f>
        <v>1731</v>
      </c>
      <c r="AV70" s="31">
        <v>24</v>
      </c>
      <c r="AW70" s="31">
        <f t="shared" si="13"/>
        <v>72.125</v>
      </c>
      <c r="AX70" s="25">
        <f t="shared" si="14"/>
        <v>3584</v>
      </c>
      <c r="AY70" s="25">
        <f t="shared" si="15"/>
        <v>51</v>
      </c>
      <c r="AZ70" s="25">
        <f t="shared" si="16"/>
        <v>70.274509803921575</v>
      </c>
      <c r="BA70" s="25">
        <v>0</v>
      </c>
      <c r="BB70" s="25">
        <f t="shared" si="17"/>
        <v>70.274509803921575</v>
      </c>
    </row>
    <row r="71" spans="1:54" x14ac:dyDescent="0.15">
      <c r="A71" s="17">
        <v>68</v>
      </c>
      <c r="B71" s="8" t="s">
        <v>200</v>
      </c>
      <c r="C71" s="11" t="s">
        <v>201</v>
      </c>
      <c r="D71" s="8" t="s">
        <v>53</v>
      </c>
      <c r="E71" s="8" t="s">
        <v>202</v>
      </c>
      <c r="F71" s="4">
        <v>62</v>
      </c>
      <c r="G71" s="8" t="s">
        <v>53</v>
      </c>
      <c r="H71" s="4">
        <v>71</v>
      </c>
      <c r="I71" s="4">
        <v>69</v>
      </c>
      <c r="J71" s="4"/>
      <c r="K71" s="8" t="s">
        <v>53</v>
      </c>
      <c r="L71" s="4">
        <v>84</v>
      </c>
      <c r="M71" s="4">
        <v>83</v>
      </c>
      <c r="N71" s="4">
        <v>76</v>
      </c>
      <c r="O71" s="4">
        <v>84</v>
      </c>
      <c r="P71" s="8" t="s">
        <v>203</v>
      </c>
      <c r="Q71" s="4">
        <v>60</v>
      </c>
      <c r="R71" s="8" t="s">
        <v>53</v>
      </c>
      <c r="S71" s="4">
        <v>62</v>
      </c>
      <c r="T71" s="4">
        <v>84</v>
      </c>
      <c r="U71" s="25">
        <f>E71*2+F71*3.5+H71*3+I71*2+L71*0.5+M71*3+N71*2+O71*3+P71*3+Q71*2+S71*2.5+T71*2.5</f>
        <v>1981</v>
      </c>
      <c r="V71" s="25">
        <v>29</v>
      </c>
      <c r="W71" s="25">
        <f t="shared" si="12"/>
        <v>68.310344827586206</v>
      </c>
      <c r="Y71" s="9" t="s">
        <v>200</v>
      </c>
      <c r="Z71" s="23" t="s">
        <v>201</v>
      </c>
      <c r="AA71" s="6">
        <v>77</v>
      </c>
      <c r="AB71" s="9" t="s">
        <v>53</v>
      </c>
      <c r="AC71" s="9" t="s">
        <v>53</v>
      </c>
      <c r="AD71" s="9" t="s">
        <v>53</v>
      </c>
      <c r="AE71" s="9" t="s">
        <v>54</v>
      </c>
      <c r="AF71" s="9" t="s">
        <v>53</v>
      </c>
      <c r="AG71" s="6">
        <v>69</v>
      </c>
      <c r="AH71" s="9" t="s">
        <v>53</v>
      </c>
      <c r="AI71" s="6"/>
      <c r="AJ71" s="6">
        <v>44</v>
      </c>
      <c r="AK71" s="9" t="s">
        <v>53</v>
      </c>
      <c r="AL71" s="9" t="s">
        <v>53</v>
      </c>
      <c r="AM71" s="9" t="s">
        <v>53</v>
      </c>
      <c r="AN71" s="6">
        <v>92</v>
      </c>
      <c r="AO71" s="9" t="s">
        <v>53</v>
      </c>
      <c r="AP71" s="9" t="s">
        <v>53</v>
      </c>
      <c r="AQ71" s="9" t="s">
        <v>53</v>
      </c>
      <c r="AR71" s="6">
        <v>79</v>
      </c>
      <c r="AS71" s="6">
        <v>74</v>
      </c>
      <c r="AT71" s="10" t="s">
        <v>58</v>
      </c>
      <c r="AU71" s="25">
        <f>AA71*1.5+AE71*1+AG71*2.5+AJ71*4.5+AN71*3.5+AR71*6+AS71*2+AT71*1</f>
        <v>1600</v>
      </c>
      <c r="AV71" s="31">
        <v>22</v>
      </c>
      <c r="AW71" s="31">
        <f t="shared" si="13"/>
        <v>72.727272727272734</v>
      </c>
      <c r="AX71" s="25">
        <f t="shared" si="14"/>
        <v>3581</v>
      </c>
      <c r="AY71" s="25">
        <f t="shared" si="15"/>
        <v>51</v>
      </c>
      <c r="AZ71" s="25">
        <f t="shared" si="16"/>
        <v>70.215686274509807</v>
      </c>
      <c r="BA71" s="25">
        <v>0</v>
      </c>
      <c r="BB71" s="25">
        <f t="shared" si="17"/>
        <v>70.215686274509807</v>
      </c>
    </row>
    <row r="72" spans="1:54" x14ac:dyDescent="0.15">
      <c r="A72" s="17">
        <v>69</v>
      </c>
      <c r="B72" s="8" t="s">
        <v>195</v>
      </c>
      <c r="C72" s="11" t="s">
        <v>196</v>
      </c>
      <c r="D72" s="8" t="s">
        <v>53</v>
      </c>
      <c r="E72" s="4">
        <v>60</v>
      </c>
      <c r="F72" s="4">
        <v>60</v>
      </c>
      <c r="G72" s="8" t="s">
        <v>53</v>
      </c>
      <c r="H72" s="4">
        <v>78</v>
      </c>
      <c r="I72" s="4">
        <v>81</v>
      </c>
      <c r="J72" s="8" t="s">
        <v>53</v>
      </c>
      <c r="K72" s="4">
        <v>71</v>
      </c>
      <c r="L72" s="4">
        <v>89</v>
      </c>
      <c r="M72" s="8" t="s">
        <v>144</v>
      </c>
      <c r="N72" s="8" t="s">
        <v>53</v>
      </c>
      <c r="O72" s="4">
        <v>79</v>
      </c>
      <c r="P72" s="4">
        <v>76</v>
      </c>
      <c r="Q72" s="4">
        <v>87</v>
      </c>
      <c r="R72" s="8" t="s">
        <v>53</v>
      </c>
      <c r="S72" s="4">
        <v>63</v>
      </c>
      <c r="T72" s="4">
        <v>87</v>
      </c>
      <c r="U72" s="25">
        <f>E72*2+F72*3.5+H72*3+I72*2+K72*1.5+L72*0.5+M72*3+O72*3+P72*3+Q72*2+S72*2.5+T72*2.5</f>
        <v>2050</v>
      </c>
      <c r="V72" s="25">
        <v>28.5</v>
      </c>
      <c r="W72" s="25">
        <f t="shared" si="12"/>
        <v>71.929824561403507</v>
      </c>
      <c r="Y72" s="9" t="s">
        <v>195</v>
      </c>
      <c r="Z72" s="23" t="s">
        <v>196</v>
      </c>
      <c r="AA72" s="6">
        <v>63</v>
      </c>
      <c r="AB72" s="9" t="s">
        <v>53</v>
      </c>
      <c r="AC72" s="9" t="s">
        <v>53</v>
      </c>
      <c r="AD72" s="6">
        <v>60</v>
      </c>
      <c r="AE72" s="9" t="s">
        <v>55</v>
      </c>
      <c r="AF72" s="9" t="s">
        <v>53</v>
      </c>
      <c r="AG72" s="6">
        <v>73</v>
      </c>
      <c r="AH72" s="9" t="s">
        <v>53</v>
      </c>
      <c r="AI72" s="9" t="s">
        <v>53</v>
      </c>
      <c r="AJ72" s="6">
        <v>49</v>
      </c>
      <c r="AK72" s="10" t="s">
        <v>53</v>
      </c>
      <c r="AL72" s="6"/>
      <c r="AM72" s="10" t="s">
        <v>53</v>
      </c>
      <c r="AN72" s="7">
        <v>60</v>
      </c>
      <c r="AO72" s="10" t="s">
        <v>53</v>
      </c>
      <c r="AP72" s="10" t="s">
        <v>53</v>
      </c>
      <c r="AQ72" s="10" t="s">
        <v>53</v>
      </c>
      <c r="AR72" s="7">
        <v>81</v>
      </c>
      <c r="AS72" s="7">
        <v>81</v>
      </c>
      <c r="AT72" s="10" t="s">
        <v>58</v>
      </c>
      <c r="AU72" s="25">
        <f>AA72*1.5+AD72*2+AE72*1+AG72*2.5+AJ72*4.5+AN72*3.5+AR72*6+AS72*2+AT72*1</f>
        <v>1635.5</v>
      </c>
      <c r="AV72" s="31">
        <v>24</v>
      </c>
      <c r="AW72" s="31">
        <f t="shared" si="13"/>
        <v>68.145833333333329</v>
      </c>
      <c r="AX72" s="25">
        <f t="shared" si="14"/>
        <v>3685.5</v>
      </c>
      <c r="AY72" s="25">
        <f t="shared" si="15"/>
        <v>52.5</v>
      </c>
      <c r="AZ72" s="25">
        <f t="shared" si="16"/>
        <v>70.2</v>
      </c>
      <c r="BA72" s="25">
        <v>0</v>
      </c>
      <c r="BB72" s="25">
        <f t="shared" si="17"/>
        <v>70.2</v>
      </c>
    </row>
    <row r="73" spans="1:54" x14ac:dyDescent="0.15">
      <c r="A73" s="17">
        <v>70</v>
      </c>
      <c r="B73" s="8" t="s">
        <v>206</v>
      </c>
      <c r="C73" s="11" t="s">
        <v>207</v>
      </c>
      <c r="D73" s="8" t="s">
        <v>53</v>
      </c>
      <c r="E73" s="4">
        <v>69</v>
      </c>
      <c r="F73" s="4">
        <v>61</v>
      </c>
      <c r="G73" s="8" t="s">
        <v>53</v>
      </c>
      <c r="H73" s="4">
        <v>84</v>
      </c>
      <c r="I73" s="4">
        <v>72</v>
      </c>
      <c r="J73" s="8" t="s">
        <v>53</v>
      </c>
      <c r="K73" s="8" t="s">
        <v>53</v>
      </c>
      <c r="L73" s="4">
        <v>83</v>
      </c>
      <c r="M73" s="8" t="s">
        <v>208</v>
      </c>
      <c r="N73" s="4">
        <v>86</v>
      </c>
      <c r="O73" s="4">
        <v>70</v>
      </c>
      <c r="P73" s="4">
        <v>65</v>
      </c>
      <c r="Q73" s="8" t="s">
        <v>53</v>
      </c>
      <c r="R73" s="8" t="s">
        <v>53</v>
      </c>
      <c r="S73" s="8" t="s">
        <v>209</v>
      </c>
      <c r="T73" s="5">
        <v>82</v>
      </c>
      <c r="U73" s="25">
        <f>E73*2+F73*3.5+H73*3+I73*2+L73*0.5+M73*3+N73*2+O73*3+P73*3+S73*2.5+T73*2.5</f>
        <v>1794</v>
      </c>
      <c r="V73" s="25">
        <v>27</v>
      </c>
      <c r="W73" s="25">
        <f t="shared" si="12"/>
        <v>66.444444444444443</v>
      </c>
      <c r="Y73" s="9" t="s">
        <v>206</v>
      </c>
      <c r="Z73" s="23" t="s">
        <v>207</v>
      </c>
      <c r="AA73" s="6">
        <v>79</v>
      </c>
      <c r="AB73" s="9" t="s">
        <v>53</v>
      </c>
      <c r="AC73" s="6"/>
      <c r="AD73" s="9" t="s">
        <v>53</v>
      </c>
      <c r="AE73" s="9" t="s">
        <v>54</v>
      </c>
      <c r="AF73" s="6"/>
      <c r="AG73" s="6">
        <v>73</v>
      </c>
      <c r="AH73" s="9" t="s">
        <v>53</v>
      </c>
      <c r="AI73" s="9" t="s">
        <v>53</v>
      </c>
      <c r="AJ73" s="6">
        <v>51</v>
      </c>
      <c r="AK73" s="9" t="s">
        <v>53</v>
      </c>
      <c r="AL73" s="9" t="s">
        <v>53</v>
      </c>
      <c r="AM73" s="6">
        <v>86</v>
      </c>
      <c r="AN73" s="6">
        <v>71</v>
      </c>
      <c r="AO73" s="9" t="s">
        <v>53</v>
      </c>
      <c r="AP73" s="9" t="s">
        <v>53</v>
      </c>
      <c r="AQ73" s="9" t="s">
        <v>53</v>
      </c>
      <c r="AR73" s="6">
        <v>80</v>
      </c>
      <c r="AS73" s="6">
        <v>85</v>
      </c>
      <c r="AT73" s="9" t="s">
        <v>55</v>
      </c>
      <c r="AU73" s="25">
        <f>AA73*1.5+AE73*1+AG73*2.5+AJ73*4.5+AM73*2+AN73*3.5+AR73*6+AS73*2+AT73*1</f>
        <v>1781</v>
      </c>
      <c r="AV73" s="31">
        <v>24</v>
      </c>
      <c r="AW73" s="31">
        <f t="shared" si="13"/>
        <v>74.208333333333329</v>
      </c>
      <c r="AX73" s="25">
        <f t="shared" si="14"/>
        <v>3575</v>
      </c>
      <c r="AY73" s="25">
        <f t="shared" si="15"/>
        <v>51</v>
      </c>
      <c r="AZ73" s="25">
        <f t="shared" si="16"/>
        <v>70.098039215686271</v>
      </c>
      <c r="BA73" s="25">
        <v>0</v>
      </c>
      <c r="BB73" s="25">
        <f t="shared" si="17"/>
        <v>70.098039215686271</v>
      </c>
    </row>
    <row r="74" spans="1:54" x14ac:dyDescent="0.15">
      <c r="A74" s="17">
        <v>71</v>
      </c>
      <c r="B74" s="8" t="s">
        <v>218</v>
      </c>
      <c r="C74" s="11" t="s">
        <v>219</v>
      </c>
      <c r="D74" s="8" t="s">
        <v>53</v>
      </c>
      <c r="E74" s="8" t="s">
        <v>180</v>
      </c>
      <c r="F74" s="4">
        <v>62</v>
      </c>
      <c r="G74" s="8" t="s">
        <v>53</v>
      </c>
      <c r="H74" s="4">
        <v>76</v>
      </c>
      <c r="I74" s="4">
        <v>72</v>
      </c>
      <c r="J74" s="4"/>
      <c r="K74" s="8" t="s">
        <v>53</v>
      </c>
      <c r="L74" s="4">
        <v>81</v>
      </c>
      <c r="M74" s="4">
        <v>66</v>
      </c>
      <c r="N74" s="4">
        <v>90</v>
      </c>
      <c r="O74" s="4">
        <v>74</v>
      </c>
      <c r="P74" s="4">
        <v>81</v>
      </c>
      <c r="Q74" s="8" t="s">
        <v>53</v>
      </c>
      <c r="R74" s="8" t="s">
        <v>53</v>
      </c>
      <c r="S74" s="8" t="s">
        <v>104</v>
      </c>
      <c r="T74" s="4">
        <v>80</v>
      </c>
      <c r="U74" s="25">
        <f>E74*2+F74*3.5+H74*3+I74*2+L74*0.5+M74*3+N74*2+O74*3+P74*3+S74*2.5+T74*2.5</f>
        <v>1885</v>
      </c>
      <c r="V74" s="25">
        <v>27</v>
      </c>
      <c r="W74" s="25">
        <f t="shared" si="12"/>
        <v>69.81481481481481</v>
      </c>
      <c r="Y74" s="9" t="s">
        <v>218</v>
      </c>
      <c r="Z74" s="23" t="s">
        <v>219</v>
      </c>
      <c r="AA74" s="6">
        <v>62</v>
      </c>
      <c r="AB74" s="9" t="s">
        <v>53</v>
      </c>
      <c r="AC74" s="9" t="s">
        <v>53</v>
      </c>
      <c r="AD74" s="9" t="s">
        <v>53</v>
      </c>
      <c r="AE74" s="9" t="s">
        <v>55</v>
      </c>
      <c r="AF74" s="9" t="s">
        <v>53</v>
      </c>
      <c r="AG74" s="6">
        <v>77</v>
      </c>
      <c r="AH74" s="9" t="s">
        <v>53</v>
      </c>
      <c r="AI74" s="9" t="s">
        <v>53</v>
      </c>
      <c r="AJ74" s="6">
        <v>47</v>
      </c>
      <c r="AK74" s="9" t="s">
        <v>53</v>
      </c>
      <c r="AL74" s="9" t="s">
        <v>53</v>
      </c>
      <c r="AM74" s="6">
        <v>88</v>
      </c>
      <c r="AN74" s="6">
        <v>54</v>
      </c>
      <c r="AO74" s="9" t="s">
        <v>53</v>
      </c>
      <c r="AP74" s="9" t="s">
        <v>53</v>
      </c>
      <c r="AQ74" s="9" t="s">
        <v>53</v>
      </c>
      <c r="AR74" s="6">
        <v>89</v>
      </c>
      <c r="AS74" s="6">
        <v>58</v>
      </c>
      <c r="AT74" s="10" t="s">
        <v>55</v>
      </c>
      <c r="AU74" s="25">
        <f>AA74*1.5+AE74*1+AG74*2.5+AJ74*4.5+AM74*2+AN74*3.5+AR74*6+AS74*2+AT74*1</f>
        <v>1682</v>
      </c>
      <c r="AV74" s="31">
        <v>24</v>
      </c>
      <c r="AW74" s="31">
        <f t="shared" si="13"/>
        <v>70.083333333333329</v>
      </c>
      <c r="AX74" s="25">
        <f t="shared" si="14"/>
        <v>3567</v>
      </c>
      <c r="AY74" s="25">
        <f t="shared" si="15"/>
        <v>51</v>
      </c>
      <c r="AZ74" s="25">
        <f t="shared" si="16"/>
        <v>69.941176470588232</v>
      </c>
      <c r="BA74" s="25">
        <v>0</v>
      </c>
      <c r="BB74" s="25">
        <f t="shared" si="17"/>
        <v>69.941176470588232</v>
      </c>
    </row>
    <row r="75" spans="1:54" x14ac:dyDescent="0.15">
      <c r="A75" s="17">
        <v>72</v>
      </c>
      <c r="B75" s="8" t="s">
        <v>216</v>
      </c>
      <c r="C75" s="11" t="s">
        <v>217</v>
      </c>
      <c r="D75" s="8" t="s">
        <v>53</v>
      </c>
      <c r="E75" s="4">
        <v>60</v>
      </c>
      <c r="F75" s="4">
        <v>61</v>
      </c>
      <c r="G75" s="8" t="s">
        <v>53</v>
      </c>
      <c r="H75" s="4">
        <v>85</v>
      </c>
      <c r="I75" s="4">
        <v>81</v>
      </c>
      <c r="J75" s="8" t="s">
        <v>53</v>
      </c>
      <c r="K75" s="8" t="s">
        <v>53</v>
      </c>
      <c r="L75" s="4">
        <v>89</v>
      </c>
      <c r="M75" s="4">
        <v>64</v>
      </c>
      <c r="N75" s="4">
        <v>84</v>
      </c>
      <c r="O75" s="4">
        <v>75</v>
      </c>
      <c r="P75" s="8" t="s">
        <v>173</v>
      </c>
      <c r="Q75" s="8" t="s">
        <v>53</v>
      </c>
      <c r="R75" s="8" t="s">
        <v>53</v>
      </c>
      <c r="S75" s="4">
        <v>60</v>
      </c>
      <c r="T75" s="4">
        <v>73</v>
      </c>
      <c r="U75" s="25">
        <f>E75*2+F75*3.5+H75*3+I75*2+L75*0.5+M75*3+N75*2+O75*3+P75*3+S75*2.5+T75*2.5</f>
        <v>1862.5</v>
      </c>
      <c r="V75" s="25">
        <v>27</v>
      </c>
      <c r="W75" s="25">
        <f t="shared" si="12"/>
        <v>68.981481481481481</v>
      </c>
      <c r="Y75" s="9" t="s">
        <v>216</v>
      </c>
      <c r="Z75" s="23" t="s">
        <v>217</v>
      </c>
      <c r="AA75" s="6">
        <v>81</v>
      </c>
      <c r="AB75" s="9" t="s">
        <v>53</v>
      </c>
      <c r="AC75" s="9" t="s">
        <v>53</v>
      </c>
      <c r="AD75" s="9" t="s">
        <v>53</v>
      </c>
      <c r="AE75" s="9" t="s">
        <v>54</v>
      </c>
      <c r="AF75" s="9" t="s">
        <v>53</v>
      </c>
      <c r="AG75" s="6">
        <v>74</v>
      </c>
      <c r="AH75" s="9" t="s">
        <v>53</v>
      </c>
      <c r="AI75" s="9" t="s">
        <v>53</v>
      </c>
      <c r="AJ75" s="6">
        <v>33</v>
      </c>
      <c r="AK75" s="10" t="s">
        <v>53</v>
      </c>
      <c r="AL75" s="9" t="s">
        <v>53</v>
      </c>
      <c r="AM75" s="7">
        <v>78</v>
      </c>
      <c r="AN75" s="7">
        <v>70</v>
      </c>
      <c r="AO75" s="10" t="s">
        <v>53</v>
      </c>
      <c r="AP75" s="10" t="s">
        <v>53</v>
      </c>
      <c r="AQ75" s="10" t="s">
        <v>53</v>
      </c>
      <c r="AR75" s="7">
        <v>82</v>
      </c>
      <c r="AS75" s="7">
        <v>88</v>
      </c>
      <c r="AT75" s="10" t="s">
        <v>55</v>
      </c>
      <c r="AU75" s="25">
        <f>AA75*1.5+AE75*1+AG75*2.5+AJ75*4.5+AM75*2+AN75*3.5+AR75*6+AS75*2+AT75*1</f>
        <v>1704</v>
      </c>
      <c r="AV75" s="31">
        <v>24</v>
      </c>
      <c r="AW75" s="31">
        <f t="shared" si="13"/>
        <v>71</v>
      </c>
      <c r="AX75" s="25">
        <f t="shared" si="14"/>
        <v>3566.5</v>
      </c>
      <c r="AY75" s="25">
        <f t="shared" si="15"/>
        <v>51</v>
      </c>
      <c r="AZ75" s="25">
        <f t="shared" si="16"/>
        <v>69.931372549019613</v>
      </c>
      <c r="BA75" s="25">
        <v>0</v>
      </c>
      <c r="BB75" s="25">
        <f t="shared" si="17"/>
        <v>69.931372549019613</v>
      </c>
    </row>
    <row r="76" spans="1:54" x14ac:dyDescent="0.15">
      <c r="A76" s="17">
        <v>73</v>
      </c>
      <c r="B76" s="8" t="s">
        <v>220</v>
      </c>
      <c r="C76" s="11" t="s">
        <v>221</v>
      </c>
      <c r="D76" s="8" t="s">
        <v>53</v>
      </c>
      <c r="E76" s="4">
        <v>62</v>
      </c>
      <c r="F76" s="4">
        <v>61</v>
      </c>
      <c r="G76" s="8" t="s">
        <v>53</v>
      </c>
      <c r="H76" s="4">
        <v>72</v>
      </c>
      <c r="I76" s="4">
        <v>61</v>
      </c>
      <c r="J76" s="4"/>
      <c r="K76" s="8" t="s">
        <v>53</v>
      </c>
      <c r="L76" s="4">
        <v>83</v>
      </c>
      <c r="M76" s="4">
        <v>78</v>
      </c>
      <c r="N76" s="4">
        <v>86</v>
      </c>
      <c r="O76" s="4">
        <v>61</v>
      </c>
      <c r="P76" s="4">
        <v>64</v>
      </c>
      <c r="Q76" s="4">
        <v>68</v>
      </c>
      <c r="R76" s="8" t="s">
        <v>53</v>
      </c>
      <c r="S76" s="8" t="s">
        <v>173</v>
      </c>
      <c r="T76" s="4">
        <v>71</v>
      </c>
      <c r="U76" s="25">
        <f>E76*2+F76*3.5+H76*3+I76*2+L76*0.5+M76*3+N76*3+O76*3+P76*3+Q76*2+S76*2.5+T76*2.5</f>
        <v>2022.5</v>
      </c>
      <c r="V76" s="25">
        <v>29</v>
      </c>
      <c r="W76" s="25">
        <f t="shared" si="12"/>
        <v>69.741379310344826</v>
      </c>
      <c r="Y76" s="9" t="s">
        <v>220</v>
      </c>
      <c r="Z76" s="23" t="s">
        <v>221</v>
      </c>
      <c r="AA76" s="6">
        <v>72</v>
      </c>
      <c r="AB76" s="9" t="s">
        <v>53</v>
      </c>
      <c r="AC76" s="9" t="s">
        <v>53</v>
      </c>
      <c r="AD76" s="9" t="s">
        <v>53</v>
      </c>
      <c r="AE76" s="9" t="s">
        <v>55</v>
      </c>
      <c r="AF76" s="9" t="s">
        <v>53</v>
      </c>
      <c r="AG76" s="6">
        <v>67</v>
      </c>
      <c r="AH76" s="9" t="s">
        <v>53</v>
      </c>
      <c r="AI76" s="6"/>
      <c r="AJ76" s="6">
        <v>41</v>
      </c>
      <c r="AK76" s="9" t="s">
        <v>53</v>
      </c>
      <c r="AL76" s="6"/>
      <c r="AM76" s="9" t="s">
        <v>53</v>
      </c>
      <c r="AN76" s="6">
        <v>76</v>
      </c>
      <c r="AO76" s="9" t="s">
        <v>53</v>
      </c>
      <c r="AP76" s="9" t="s">
        <v>53</v>
      </c>
      <c r="AQ76" s="9" t="s">
        <v>53</v>
      </c>
      <c r="AR76" s="6">
        <v>80</v>
      </c>
      <c r="AS76" s="6">
        <v>81</v>
      </c>
      <c r="AT76" s="10" t="s">
        <v>55</v>
      </c>
      <c r="AU76" s="25">
        <f>AA76*1.5+AE76*1+AG76*2.5+AJ76*4.5+AN76*3.5+AR76*6+AS76*2+AT76*1</f>
        <v>1538</v>
      </c>
      <c r="AV76" s="31">
        <v>22</v>
      </c>
      <c r="AW76" s="31">
        <f t="shared" si="13"/>
        <v>69.909090909090907</v>
      </c>
      <c r="AX76" s="25">
        <f t="shared" si="14"/>
        <v>3560.5</v>
      </c>
      <c r="AY76" s="25">
        <f t="shared" si="15"/>
        <v>51</v>
      </c>
      <c r="AZ76" s="25">
        <f t="shared" si="16"/>
        <v>69.813725490196077</v>
      </c>
      <c r="BA76" s="25">
        <v>0</v>
      </c>
      <c r="BB76" s="25">
        <f t="shared" si="17"/>
        <v>69.813725490196077</v>
      </c>
    </row>
    <row r="77" spans="1:54" x14ac:dyDescent="0.15">
      <c r="A77" s="17">
        <v>74</v>
      </c>
      <c r="B77" s="8" t="s">
        <v>224</v>
      </c>
      <c r="C77" s="11" t="s">
        <v>225</v>
      </c>
      <c r="D77" s="8" t="s">
        <v>53</v>
      </c>
      <c r="E77" s="8" t="s">
        <v>226</v>
      </c>
      <c r="F77" s="4">
        <v>63</v>
      </c>
      <c r="G77" s="8" t="s">
        <v>53</v>
      </c>
      <c r="H77" s="4">
        <v>81</v>
      </c>
      <c r="I77" s="4">
        <v>78</v>
      </c>
      <c r="J77" s="4"/>
      <c r="K77" s="8" t="s">
        <v>53</v>
      </c>
      <c r="L77" s="4">
        <v>87</v>
      </c>
      <c r="M77" s="4">
        <v>73</v>
      </c>
      <c r="N77" s="4">
        <v>82</v>
      </c>
      <c r="O77" s="4">
        <v>76</v>
      </c>
      <c r="P77" s="4">
        <v>62</v>
      </c>
      <c r="Q77" s="4">
        <v>85</v>
      </c>
      <c r="R77" s="8" t="s">
        <v>53</v>
      </c>
      <c r="S77" s="8" t="s">
        <v>227</v>
      </c>
      <c r="T77" s="4">
        <v>82</v>
      </c>
      <c r="U77" s="25">
        <f>E77*2+F77*3.5+H77*3+I77*2+L77*0.5+M77*3+N77*2+O77*3+P77*3+Q77*2+S77*2.5+T77*2.5</f>
        <v>1947</v>
      </c>
      <c r="V77" s="25">
        <v>29</v>
      </c>
      <c r="W77" s="25">
        <f t="shared" si="12"/>
        <v>67.137931034482762</v>
      </c>
      <c r="Y77" s="9" t="s">
        <v>224</v>
      </c>
      <c r="Z77" s="23" t="s">
        <v>225</v>
      </c>
      <c r="AA77" s="6">
        <v>78</v>
      </c>
      <c r="AB77" s="9" t="s">
        <v>53</v>
      </c>
      <c r="AC77" s="9" t="s">
        <v>53</v>
      </c>
      <c r="AD77" s="9" t="s">
        <v>53</v>
      </c>
      <c r="AE77" s="9" t="s">
        <v>55</v>
      </c>
      <c r="AF77" s="9" t="s">
        <v>53</v>
      </c>
      <c r="AG77" s="6">
        <v>80</v>
      </c>
      <c r="AH77" s="9" t="s">
        <v>53</v>
      </c>
      <c r="AI77" s="9" t="s">
        <v>53</v>
      </c>
      <c r="AJ77" s="6">
        <v>41</v>
      </c>
      <c r="AK77" s="9" t="s">
        <v>53</v>
      </c>
      <c r="AL77" s="9" t="s">
        <v>53</v>
      </c>
      <c r="AM77" s="9" t="s">
        <v>53</v>
      </c>
      <c r="AN77" s="6">
        <v>74</v>
      </c>
      <c r="AO77" s="9" t="s">
        <v>53</v>
      </c>
      <c r="AP77" s="9" t="s">
        <v>53</v>
      </c>
      <c r="AQ77" s="9" t="s">
        <v>53</v>
      </c>
      <c r="AR77" s="6">
        <v>86</v>
      </c>
      <c r="AS77" s="6">
        <v>77</v>
      </c>
      <c r="AT77" s="10" t="s">
        <v>55</v>
      </c>
      <c r="AU77" s="25">
        <f>AA77*1.5+AE77*1+AG77*2.5+AJ77*4.5+AN77*3.5+AR77*6+AS77*2+AT77*1</f>
        <v>1600.5</v>
      </c>
      <c r="AV77" s="31">
        <v>22</v>
      </c>
      <c r="AW77" s="31">
        <f t="shared" si="13"/>
        <v>72.75</v>
      </c>
      <c r="AX77" s="25">
        <f t="shared" si="14"/>
        <v>3547.5</v>
      </c>
      <c r="AY77" s="25">
        <f t="shared" si="15"/>
        <v>51</v>
      </c>
      <c r="AZ77" s="25">
        <f t="shared" si="16"/>
        <v>69.558823529411768</v>
      </c>
      <c r="BA77" s="25">
        <v>0</v>
      </c>
      <c r="BB77" s="25">
        <f t="shared" si="17"/>
        <v>69.558823529411768</v>
      </c>
    </row>
    <row r="78" spans="1:54" x14ac:dyDescent="0.15">
      <c r="A78" s="17">
        <v>75</v>
      </c>
      <c r="B78" s="8" t="s">
        <v>210</v>
      </c>
      <c r="C78" s="11" t="s">
        <v>211</v>
      </c>
      <c r="D78" s="8" t="s">
        <v>53</v>
      </c>
      <c r="E78" s="8" t="s">
        <v>212</v>
      </c>
      <c r="F78" s="8" t="s">
        <v>104</v>
      </c>
      <c r="G78" s="8" t="s">
        <v>53</v>
      </c>
      <c r="H78" s="4">
        <v>79</v>
      </c>
      <c r="I78" s="4">
        <v>60</v>
      </c>
      <c r="J78" s="4"/>
      <c r="K78" s="8" t="s">
        <v>53</v>
      </c>
      <c r="L78" s="4">
        <v>88</v>
      </c>
      <c r="M78" s="4">
        <v>83</v>
      </c>
      <c r="N78" s="4">
        <v>82</v>
      </c>
      <c r="O78" s="4">
        <v>73</v>
      </c>
      <c r="P78" s="4">
        <v>61</v>
      </c>
      <c r="Q78" s="4">
        <v>85</v>
      </c>
      <c r="R78" s="8" t="s">
        <v>53</v>
      </c>
      <c r="S78" s="4">
        <v>63</v>
      </c>
      <c r="T78" s="4">
        <v>86</v>
      </c>
      <c r="U78" s="25">
        <f>E78*2+F78*3.5+H78*3+I78*2+L78*0.5+M78*3+N78*2+O78*3+P78*3+Q78*2+S78*2.5+T78*2.5</f>
        <v>1968</v>
      </c>
      <c r="V78" s="25">
        <v>29</v>
      </c>
      <c r="W78" s="25">
        <f t="shared" si="12"/>
        <v>67.862068965517238</v>
      </c>
      <c r="Y78" s="9" t="s">
        <v>210</v>
      </c>
      <c r="Z78" s="23" t="s">
        <v>211</v>
      </c>
      <c r="AA78" s="6">
        <v>68</v>
      </c>
      <c r="AB78" s="6"/>
      <c r="AC78" s="9" t="s">
        <v>53</v>
      </c>
      <c r="AD78" s="9" t="s">
        <v>53</v>
      </c>
      <c r="AE78" s="9" t="s">
        <v>54</v>
      </c>
      <c r="AF78" s="9" t="s">
        <v>53</v>
      </c>
      <c r="AG78" s="6">
        <v>64</v>
      </c>
      <c r="AH78" s="9" t="s">
        <v>53</v>
      </c>
      <c r="AI78" s="6"/>
      <c r="AJ78" s="6">
        <v>51</v>
      </c>
      <c r="AK78" s="9" t="s">
        <v>53</v>
      </c>
      <c r="AL78" s="9" t="s">
        <v>53</v>
      </c>
      <c r="AM78" s="9" t="s">
        <v>53</v>
      </c>
      <c r="AN78" s="6">
        <v>73</v>
      </c>
      <c r="AO78" s="9" t="s">
        <v>53</v>
      </c>
      <c r="AP78" s="9" t="s">
        <v>53</v>
      </c>
      <c r="AQ78" s="9" t="s">
        <v>53</v>
      </c>
      <c r="AR78" s="6">
        <v>81</v>
      </c>
      <c r="AS78" s="6">
        <v>79</v>
      </c>
      <c r="AT78" s="10" t="s">
        <v>55</v>
      </c>
      <c r="AU78" s="25">
        <f>AA78*1.5+AE78*1+AG78*2.5+AJ78*4.5+AN78*3.5+AR78*6+AS78*2+AT78*1</f>
        <v>1571</v>
      </c>
      <c r="AV78" s="31">
        <v>22</v>
      </c>
      <c r="AW78" s="31">
        <f t="shared" si="13"/>
        <v>71.409090909090907</v>
      </c>
      <c r="AX78" s="25">
        <f t="shared" si="14"/>
        <v>3539</v>
      </c>
      <c r="AY78" s="25">
        <f t="shared" si="15"/>
        <v>51</v>
      </c>
      <c r="AZ78" s="25">
        <f t="shared" si="16"/>
        <v>69.392156862745097</v>
      </c>
      <c r="BA78" s="25">
        <v>0</v>
      </c>
      <c r="BB78" s="25">
        <f t="shared" si="17"/>
        <v>69.392156862745097</v>
      </c>
    </row>
    <row r="79" spans="1:54" x14ac:dyDescent="0.15">
      <c r="A79" s="17">
        <v>76</v>
      </c>
      <c r="B79" s="8" t="s">
        <v>283</v>
      </c>
      <c r="C79" s="11" t="s">
        <v>284</v>
      </c>
      <c r="D79" s="8" t="s">
        <v>53</v>
      </c>
      <c r="E79" s="4">
        <v>79</v>
      </c>
      <c r="F79" s="4">
        <v>64</v>
      </c>
      <c r="G79" s="8" t="s">
        <v>53</v>
      </c>
      <c r="H79" s="4">
        <v>80</v>
      </c>
      <c r="I79" s="4">
        <v>73</v>
      </c>
      <c r="J79" s="4"/>
      <c r="K79" s="8" t="s">
        <v>53</v>
      </c>
      <c r="L79" s="4">
        <v>88</v>
      </c>
      <c r="M79" s="4">
        <v>72</v>
      </c>
      <c r="N79" s="4">
        <v>88</v>
      </c>
      <c r="O79" s="8" t="s">
        <v>144</v>
      </c>
      <c r="P79" s="4">
        <v>73</v>
      </c>
      <c r="Q79" s="4">
        <v>82</v>
      </c>
      <c r="R79" s="8" t="s">
        <v>53</v>
      </c>
      <c r="S79" s="8" t="s">
        <v>227</v>
      </c>
      <c r="T79" s="4">
        <v>76</v>
      </c>
      <c r="U79" s="25">
        <f>E79*2+F79*3.5+H79*3+I79*2+L79*0.5+M79*3+N79*2+O79*3+P79*3+Q79*2+S79*2.5+T79*2.5</f>
        <v>1996</v>
      </c>
      <c r="V79" s="25">
        <v>29</v>
      </c>
      <c r="W79" s="25">
        <f t="shared" si="12"/>
        <v>68.827586206896555</v>
      </c>
      <c r="Y79" s="9" t="s">
        <v>283</v>
      </c>
      <c r="Z79" s="23" t="s">
        <v>284</v>
      </c>
      <c r="AA79" s="6">
        <v>63</v>
      </c>
      <c r="AB79" s="9" t="s">
        <v>53</v>
      </c>
      <c r="AC79" s="9" t="s">
        <v>53</v>
      </c>
      <c r="AD79" s="9" t="s">
        <v>53</v>
      </c>
      <c r="AE79" s="9" t="s">
        <v>55</v>
      </c>
      <c r="AF79" s="9" t="s">
        <v>53</v>
      </c>
      <c r="AG79" s="6">
        <v>72</v>
      </c>
      <c r="AH79" s="9" t="s">
        <v>53</v>
      </c>
      <c r="AI79" s="9" t="s">
        <v>53</v>
      </c>
      <c r="AJ79" s="6">
        <v>57</v>
      </c>
      <c r="AK79" s="9" t="s">
        <v>53</v>
      </c>
      <c r="AL79" s="9" t="s">
        <v>53</v>
      </c>
      <c r="AM79" s="9" t="s">
        <v>53</v>
      </c>
      <c r="AN79" s="6">
        <v>49</v>
      </c>
      <c r="AO79" s="9" t="s">
        <v>53</v>
      </c>
      <c r="AP79" s="9" t="s">
        <v>53</v>
      </c>
      <c r="AQ79" s="9" t="s">
        <v>53</v>
      </c>
      <c r="AR79" s="6">
        <v>89</v>
      </c>
      <c r="AS79" s="6">
        <v>72</v>
      </c>
      <c r="AT79" s="10" t="s">
        <v>58</v>
      </c>
      <c r="AU79" s="25">
        <f>AA79*1.5+AE79*1+AG79*2.5+AJ79*4.5+AN79*3.5+AR79*6+AS79*2+AT79*1</f>
        <v>1540.5</v>
      </c>
      <c r="AV79" s="31">
        <v>22</v>
      </c>
      <c r="AW79" s="31">
        <f t="shared" si="13"/>
        <v>70.022727272727266</v>
      </c>
      <c r="AX79" s="25">
        <f t="shared" si="14"/>
        <v>3536.5</v>
      </c>
      <c r="AY79" s="25">
        <f t="shared" si="15"/>
        <v>51</v>
      </c>
      <c r="AZ79" s="25">
        <f t="shared" si="16"/>
        <v>69.343137254901961</v>
      </c>
      <c r="BA79" s="25">
        <v>0</v>
      </c>
      <c r="BB79" s="25">
        <f t="shared" si="17"/>
        <v>69.343137254901961</v>
      </c>
    </row>
    <row r="80" spans="1:54" x14ac:dyDescent="0.15">
      <c r="A80" s="17">
        <v>77</v>
      </c>
      <c r="B80" s="8" t="s">
        <v>232</v>
      </c>
      <c r="C80" s="11" t="s">
        <v>233</v>
      </c>
      <c r="D80" s="8" t="s">
        <v>53</v>
      </c>
      <c r="E80" s="8" t="s">
        <v>183</v>
      </c>
      <c r="F80" s="4">
        <v>62</v>
      </c>
      <c r="G80" s="8" t="s">
        <v>53</v>
      </c>
      <c r="H80" s="4">
        <v>71</v>
      </c>
      <c r="I80" s="4">
        <v>74</v>
      </c>
      <c r="J80" s="8" t="s">
        <v>53</v>
      </c>
      <c r="K80" s="8" t="s">
        <v>53</v>
      </c>
      <c r="L80" s="4">
        <v>86</v>
      </c>
      <c r="M80" s="4">
        <v>60</v>
      </c>
      <c r="N80" s="4">
        <v>86</v>
      </c>
      <c r="O80" s="4">
        <v>64</v>
      </c>
      <c r="P80" s="4">
        <v>68</v>
      </c>
      <c r="Q80" s="8" t="s">
        <v>53</v>
      </c>
      <c r="R80" s="8" t="s">
        <v>53</v>
      </c>
      <c r="S80" s="8" t="s">
        <v>140</v>
      </c>
      <c r="T80" s="5">
        <v>80</v>
      </c>
      <c r="U80" s="25">
        <f>E80*2+F80*3.5+H80*3+I80*2+L80*0.5+M80*3+N80*2+O80*3+P80*3+S80*2.5+T80*2.5</f>
        <v>1814</v>
      </c>
      <c r="V80" s="25">
        <v>27</v>
      </c>
      <c r="W80" s="25">
        <f t="shared" si="12"/>
        <v>67.18518518518519</v>
      </c>
      <c r="Y80" s="9" t="s">
        <v>232</v>
      </c>
      <c r="Z80" s="23" t="s">
        <v>233</v>
      </c>
      <c r="AA80" s="6">
        <v>63</v>
      </c>
      <c r="AB80" s="9" t="s">
        <v>53</v>
      </c>
      <c r="AC80" s="6"/>
      <c r="AD80" s="6">
        <v>74</v>
      </c>
      <c r="AE80" s="9" t="s">
        <v>55</v>
      </c>
      <c r="AF80" s="6"/>
      <c r="AG80" s="6">
        <v>80</v>
      </c>
      <c r="AH80" s="9" t="s">
        <v>53</v>
      </c>
      <c r="AI80" s="9" t="s">
        <v>53</v>
      </c>
      <c r="AJ80" s="6">
        <v>48</v>
      </c>
      <c r="AK80" s="9" t="s">
        <v>53</v>
      </c>
      <c r="AL80" s="6"/>
      <c r="AM80" s="9" t="s">
        <v>53</v>
      </c>
      <c r="AN80" s="6">
        <v>73</v>
      </c>
      <c r="AO80" s="9" t="s">
        <v>53</v>
      </c>
      <c r="AP80" s="9" t="s">
        <v>53</v>
      </c>
      <c r="AQ80" s="9" t="s">
        <v>53</v>
      </c>
      <c r="AR80" s="6">
        <v>77</v>
      </c>
      <c r="AS80" s="6">
        <v>82</v>
      </c>
      <c r="AT80" s="9" t="s">
        <v>54</v>
      </c>
      <c r="AU80" s="25">
        <f>AA80*1.5+AD80*2+AE80*1+AG80*2.5+AJ80*4.5+AN80*3.5+AR80*6+AS80*2+AT80*1</f>
        <v>1720</v>
      </c>
      <c r="AV80" s="31">
        <v>24</v>
      </c>
      <c r="AW80" s="31">
        <f t="shared" si="13"/>
        <v>71.666666666666671</v>
      </c>
      <c r="AX80" s="25">
        <f t="shared" si="14"/>
        <v>3534</v>
      </c>
      <c r="AY80" s="25">
        <f t="shared" si="15"/>
        <v>51</v>
      </c>
      <c r="AZ80" s="25">
        <f t="shared" si="16"/>
        <v>69.294117647058826</v>
      </c>
      <c r="BA80" s="25">
        <v>0</v>
      </c>
      <c r="BB80" s="25">
        <f t="shared" si="17"/>
        <v>69.294117647058826</v>
      </c>
    </row>
    <row r="81" spans="1:54" x14ac:dyDescent="0.15">
      <c r="A81" s="17">
        <v>78</v>
      </c>
      <c r="B81" s="8" t="s">
        <v>230</v>
      </c>
      <c r="C81" s="11" t="s">
        <v>231</v>
      </c>
      <c r="D81" s="8" t="s">
        <v>53</v>
      </c>
      <c r="E81" s="4">
        <v>63</v>
      </c>
      <c r="F81" s="4">
        <v>60</v>
      </c>
      <c r="G81" s="8" t="s">
        <v>53</v>
      </c>
      <c r="H81" s="4">
        <v>72</v>
      </c>
      <c r="I81" s="4">
        <v>60</v>
      </c>
      <c r="J81" s="8" t="s">
        <v>53</v>
      </c>
      <c r="K81" s="8" t="s">
        <v>53</v>
      </c>
      <c r="L81" s="4">
        <v>86</v>
      </c>
      <c r="M81" s="4">
        <v>77</v>
      </c>
      <c r="N81" s="4">
        <v>82</v>
      </c>
      <c r="O81" s="4">
        <v>83</v>
      </c>
      <c r="P81" s="4">
        <v>74</v>
      </c>
      <c r="Q81" s="8" t="s">
        <v>53</v>
      </c>
      <c r="R81" s="8" t="s">
        <v>53</v>
      </c>
      <c r="S81" s="8" t="s">
        <v>192</v>
      </c>
      <c r="T81" s="5">
        <v>76</v>
      </c>
      <c r="U81" s="25">
        <f>E81*2+F81*3.5+H81*3+I81*2+L81*0.5+M81*3+O81*3+P81*3+S81*2.5+T81*2.5</f>
        <v>1737</v>
      </c>
      <c r="V81" s="25">
        <v>27</v>
      </c>
      <c r="W81" s="25">
        <f t="shared" si="12"/>
        <v>64.333333333333329</v>
      </c>
      <c r="Y81" s="9" t="s">
        <v>230</v>
      </c>
      <c r="Z81" s="23" t="s">
        <v>231</v>
      </c>
      <c r="AA81" s="6">
        <v>61</v>
      </c>
      <c r="AB81" s="9" t="s">
        <v>53</v>
      </c>
      <c r="AC81" s="9" t="s">
        <v>53</v>
      </c>
      <c r="AD81" s="9" t="s">
        <v>53</v>
      </c>
      <c r="AE81" s="9" t="s">
        <v>55</v>
      </c>
      <c r="AF81" s="6"/>
      <c r="AG81" s="6">
        <v>77</v>
      </c>
      <c r="AH81" s="9" t="s">
        <v>53</v>
      </c>
      <c r="AI81" s="9" t="s">
        <v>53</v>
      </c>
      <c r="AJ81" s="6">
        <v>49</v>
      </c>
      <c r="AK81" s="9" t="s">
        <v>53</v>
      </c>
      <c r="AL81" s="9" t="s">
        <v>53</v>
      </c>
      <c r="AM81" s="6">
        <v>84</v>
      </c>
      <c r="AN81" s="6">
        <v>75</v>
      </c>
      <c r="AO81" s="9" t="s">
        <v>53</v>
      </c>
      <c r="AP81" s="9" t="s">
        <v>53</v>
      </c>
      <c r="AQ81" s="9" t="s">
        <v>53</v>
      </c>
      <c r="AR81" s="6">
        <v>87</v>
      </c>
      <c r="AS81" s="6">
        <v>83</v>
      </c>
      <c r="AT81" s="9" t="s">
        <v>55</v>
      </c>
      <c r="AU81" s="25">
        <f>AA81*1.5+AE81*1+AG81*2.5+AJ81*4.5+AM81*2+AN81*3.5+AR81*6+AS81*2+AT81*1</f>
        <v>1793</v>
      </c>
      <c r="AV81" s="31">
        <v>24</v>
      </c>
      <c r="AW81" s="31">
        <f t="shared" si="13"/>
        <v>74.708333333333329</v>
      </c>
      <c r="AX81" s="25">
        <f t="shared" si="14"/>
        <v>3530</v>
      </c>
      <c r="AY81" s="25">
        <f t="shared" si="15"/>
        <v>51</v>
      </c>
      <c r="AZ81" s="25">
        <f t="shared" si="16"/>
        <v>69.215686274509807</v>
      </c>
      <c r="BA81" s="25">
        <v>0</v>
      </c>
      <c r="BB81" s="25">
        <f t="shared" si="17"/>
        <v>69.215686274509807</v>
      </c>
    </row>
    <row r="82" spans="1:54" x14ac:dyDescent="0.15">
      <c r="A82" s="17">
        <v>79</v>
      </c>
      <c r="B82" s="8" t="s">
        <v>213</v>
      </c>
      <c r="C82" s="11" t="s">
        <v>214</v>
      </c>
      <c r="D82" s="8" t="s">
        <v>53</v>
      </c>
      <c r="E82" s="8" t="s">
        <v>183</v>
      </c>
      <c r="F82" s="8" t="s">
        <v>180</v>
      </c>
      <c r="G82" s="8" t="s">
        <v>53</v>
      </c>
      <c r="H82" s="4">
        <v>77</v>
      </c>
      <c r="I82" s="4">
        <v>66</v>
      </c>
      <c r="J82" s="8" t="s">
        <v>53</v>
      </c>
      <c r="K82" s="8" t="s">
        <v>53</v>
      </c>
      <c r="L82" s="4">
        <v>89</v>
      </c>
      <c r="M82" s="4">
        <v>69</v>
      </c>
      <c r="N82" s="4">
        <v>85</v>
      </c>
      <c r="O82" s="4">
        <v>74</v>
      </c>
      <c r="P82" s="4">
        <v>77</v>
      </c>
      <c r="Q82" s="8" t="s">
        <v>53</v>
      </c>
      <c r="R82" s="8" t="s">
        <v>53</v>
      </c>
      <c r="S82" s="8" t="s">
        <v>215</v>
      </c>
      <c r="T82" s="4">
        <v>83</v>
      </c>
      <c r="U82" s="25">
        <f>E82*2+F82*3.5+H82*3+I82*2+L82*0.5+M82*3+N82*2+O82*3+P82*3+S82*2.5+T82*2.5</f>
        <v>1815</v>
      </c>
      <c r="V82" s="25">
        <v>27</v>
      </c>
      <c r="W82" s="25">
        <f t="shared" si="12"/>
        <v>67.222222222222229</v>
      </c>
      <c r="Y82" s="9" t="s">
        <v>213</v>
      </c>
      <c r="Z82" s="23" t="s">
        <v>214</v>
      </c>
      <c r="AA82" s="6">
        <v>64</v>
      </c>
      <c r="AB82" s="9" t="s">
        <v>53</v>
      </c>
      <c r="AC82" s="9" t="s">
        <v>53</v>
      </c>
      <c r="AD82" s="9" t="s">
        <v>53</v>
      </c>
      <c r="AE82" s="9" t="s">
        <v>55</v>
      </c>
      <c r="AF82" s="9" t="s">
        <v>53</v>
      </c>
      <c r="AG82" s="6">
        <v>68</v>
      </c>
      <c r="AH82" s="9" t="s">
        <v>53</v>
      </c>
      <c r="AI82" s="9" t="s">
        <v>53</v>
      </c>
      <c r="AJ82" s="6">
        <v>42</v>
      </c>
      <c r="AK82" s="10" t="s">
        <v>53</v>
      </c>
      <c r="AL82" s="9" t="s">
        <v>53</v>
      </c>
      <c r="AM82" s="7">
        <v>80</v>
      </c>
      <c r="AN82" s="7">
        <v>83</v>
      </c>
      <c r="AO82" s="10" t="s">
        <v>53</v>
      </c>
      <c r="AP82" s="10" t="s">
        <v>53</v>
      </c>
      <c r="AQ82" s="10" t="s">
        <v>53</v>
      </c>
      <c r="AR82" s="7">
        <v>82</v>
      </c>
      <c r="AS82" s="7">
        <v>77</v>
      </c>
      <c r="AT82" s="10" t="s">
        <v>58</v>
      </c>
      <c r="AU82" s="25">
        <f>AA82*1.5+AE82*1+AG82*2.5+AJ82*4.5+AM82*2+AN82*3.5+AR82*6+AS82*2+AT82*1</f>
        <v>1711.5</v>
      </c>
      <c r="AV82" s="31">
        <v>24</v>
      </c>
      <c r="AW82" s="31">
        <f t="shared" si="13"/>
        <v>71.3125</v>
      </c>
      <c r="AX82" s="25">
        <f t="shared" si="14"/>
        <v>3526.5</v>
      </c>
      <c r="AY82" s="25">
        <f t="shared" si="15"/>
        <v>51</v>
      </c>
      <c r="AZ82" s="25">
        <f t="shared" si="16"/>
        <v>69.147058823529406</v>
      </c>
      <c r="BA82" s="25">
        <v>0</v>
      </c>
      <c r="BB82" s="25">
        <f t="shared" si="17"/>
        <v>69.147058823529406</v>
      </c>
    </row>
    <row r="83" spans="1:54" x14ac:dyDescent="0.15">
      <c r="A83" s="17">
        <v>80</v>
      </c>
      <c r="B83" s="8" t="s">
        <v>234</v>
      </c>
      <c r="C83" s="11" t="s">
        <v>235</v>
      </c>
      <c r="D83" s="8" t="s">
        <v>53</v>
      </c>
      <c r="E83" s="4">
        <v>72</v>
      </c>
      <c r="F83" s="4">
        <v>61</v>
      </c>
      <c r="G83" s="8" t="s">
        <v>53</v>
      </c>
      <c r="H83" s="4">
        <v>75</v>
      </c>
      <c r="I83" s="4">
        <v>75</v>
      </c>
      <c r="J83" s="4"/>
      <c r="K83" s="8" t="s">
        <v>53</v>
      </c>
      <c r="L83" s="4">
        <v>86</v>
      </c>
      <c r="M83" s="4">
        <v>71</v>
      </c>
      <c r="N83" s="4">
        <v>90</v>
      </c>
      <c r="O83" s="4">
        <v>70</v>
      </c>
      <c r="P83" s="4">
        <v>65</v>
      </c>
      <c r="Q83" s="4">
        <v>83</v>
      </c>
      <c r="R83" s="8" t="s">
        <v>53</v>
      </c>
      <c r="S83" s="8" t="s">
        <v>144</v>
      </c>
      <c r="T83" s="4">
        <v>76</v>
      </c>
      <c r="U83" s="25">
        <f>E83*2+F83*3.5+H83*3+I83*2+L83*0.5+M83*3+N83*2+O83*3+P83*3+Q83*2+S83*2.5+T83*2.5</f>
        <v>2062</v>
      </c>
      <c r="V83" s="25">
        <v>29</v>
      </c>
      <c r="W83" s="25">
        <f t="shared" si="12"/>
        <v>71.103448275862064</v>
      </c>
      <c r="Y83" s="9" t="s">
        <v>234</v>
      </c>
      <c r="Z83" s="23" t="s">
        <v>235</v>
      </c>
      <c r="AA83" s="6">
        <v>60</v>
      </c>
      <c r="AB83" s="9" t="s">
        <v>53</v>
      </c>
      <c r="AC83" s="9" t="s">
        <v>53</v>
      </c>
      <c r="AD83" s="9" t="s">
        <v>53</v>
      </c>
      <c r="AE83" s="9" t="s">
        <v>55</v>
      </c>
      <c r="AF83" s="9" t="s">
        <v>53</v>
      </c>
      <c r="AG83" s="6">
        <v>71</v>
      </c>
      <c r="AH83" s="9" t="s">
        <v>53</v>
      </c>
      <c r="AI83" s="9" t="s">
        <v>53</v>
      </c>
      <c r="AJ83" s="6">
        <v>33</v>
      </c>
      <c r="AK83" s="9" t="s">
        <v>53</v>
      </c>
      <c r="AL83" s="9" t="s">
        <v>53</v>
      </c>
      <c r="AM83" s="9" t="s">
        <v>53</v>
      </c>
      <c r="AN83" s="6">
        <v>86</v>
      </c>
      <c r="AO83" s="9" t="s">
        <v>53</v>
      </c>
      <c r="AP83" s="9" t="s">
        <v>53</v>
      </c>
      <c r="AQ83" s="9" t="s">
        <v>53</v>
      </c>
      <c r="AR83" s="6">
        <v>70</v>
      </c>
      <c r="AS83" s="6">
        <v>80</v>
      </c>
      <c r="AT83" s="10" t="s">
        <v>58</v>
      </c>
      <c r="AU83" s="25">
        <f>AA83*1.5+AE83*1+AG83*2.5+AJ83*4.5+AN83*3.5+AR83*6+AS83*2+AT83*1</f>
        <v>1457</v>
      </c>
      <c r="AV83" s="31">
        <v>22</v>
      </c>
      <c r="AW83" s="31">
        <f t="shared" si="13"/>
        <v>66.227272727272734</v>
      </c>
      <c r="AX83" s="25">
        <f t="shared" si="14"/>
        <v>3519</v>
      </c>
      <c r="AY83" s="25">
        <f t="shared" si="15"/>
        <v>51</v>
      </c>
      <c r="AZ83" s="25">
        <f t="shared" si="16"/>
        <v>69</v>
      </c>
      <c r="BA83" s="25">
        <v>0</v>
      </c>
      <c r="BB83" s="25">
        <f t="shared" si="17"/>
        <v>69</v>
      </c>
    </row>
    <row r="84" spans="1:54" x14ac:dyDescent="0.15">
      <c r="A84" s="17">
        <v>81</v>
      </c>
      <c r="B84" s="8" t="s">
        <v>228</v>
      </c>
      <c r="C84" s="11" t="s">
        <v>229</v>
      </c>
      <c r="D84" s="8" t="s">
        <v>53</v>
      </c>
      <c r="E84" s="4">
        <v>70</v>
      </c>
      <c r="F84" s="8" t="s">
        <v>124</v>
      </c>
      <c r="G84" s="8" t="s">
        <v>53</v>
      </c>
      <c r="H84" s="4">
        <v>72</v>
      </c>
      <c r="I84" s="4">
        <v>70</v>
      </c>
      <c r="J84" s="8" t="s">
        <v>53</v>
      </c>
      <c r="K84" s="8" t="s">
        <v>53</v>
      </c>
      <c r="L84" s="4">
        <v>87</v>
      </c>
      <c r="M84" s="4">
        <v>64</v>
      </c>
      <c r="N84" s="8" t="s">
        <v>53</v>
      </c>
      <c r="O84" s="4">
        <v>75</v>
      </c>
      <c r="P84" s="8" t="s">
        <v>104</v>
      </c>
      <c r="Q84" s="4">
        <v>85</v>
      </c>
      <c r="R84" s="8" t="s">
        <v>53</v>
      </c>
      <c r="S84" s="8" t="s">
        <v>144</v>
      </c>
      <c r="T84" s="5">
        <v>89</v>
      </c>
      <c r="U84" s="25">
        <f>E84*2+F84*3.5+H84*3+I84*2+L84*0.5+M84*3+O84*3+P84*3+Q84*2+S84*2.5+T84*2.5</f>
        <v>1793</v>
      </c>
      <c r="V84" s="25">
        <v>27</v>
      </c>
      <c r="W84" s="25">
        <f t="shared" si="12"/>
        <v>66.407407407407405</v>
      </c>
      <c r="Y84" s="9" t="s">
        <v>228</v>
      </c>
      <c r="Z84" s="23" t="s">
        <v>229</v>
      </c>
      <c r="AA84" s="6">
        <v>71</v>
      </c>
      <c r="AB84" s="9" t="s">
        <v>53</v>
      </c>
      <c r="AC84" s="9" t="s">
        <v>53</v>
      </c>
      <c r="AD84" s="6">
        <v>75</v>
      </c>
      <c r="AE84" s="9" t="s">
        <v>55</v>
      </c>
      <c r="AF84" s="6"/>
      <c r="AG84" s="6">
        <v>82</v>
      </c>
      <c r="AH84" s="9" t="s">
        <v>53</v>
      </c>
      <c r="AI84" s="6"/>
      <c r="AJ84" s="6">
        <v>41</v>
      </c>
      <c r="AK84" s="9" t="s">
        <v>53</v>
      </c>
      <c r="AL84" s="9" t="s">
        <v>53</v>
      </c>
      <c r="AM84" s="9" t="s">
        <v>53</v>
      </c>
      <c r="AN84" s="6">
        <v>60</v>
      </c>
      <c r="AO84" s="9" t="s">
        <v>53</v>
      </c>
      <c r="AP84" s="9" t="s">
        <v>53</v>
      </c>
      <c r="AQ84" s="9" t="s">
        <v>53</v>
      </c>
      <c r="AR84" s="6">
        <v>90</v>
      </c>
      <c r="AS84" s="6">
        <v>75</v>
      </c>
      <c r="AT84" s="9" t="s">
        <v>58</v>
      </c>
      <c r="AU84" s="25">
        <f>AA84*1.5+AD84*2+AE84*1+AG84*2.5+AJ84*4.5+AN84*3.5+AR84*6+AS84*2+AT84*1</f>
        <v>1706</v>
      </c>
      <c r="AV84" s="31">
        <v>24</v>
      </c>
      <c r="AW84" s="31">
        <f t="shared" si="13"/>
        <v>71.083333333333329</v>
      </c>
      <c r="AX84" s="25">
        <f t="shared" si="14"/>
        <v>3499</v>
      </c>
      <c r="AY84" s="25">
        <f t="shared" si="15"/>
        <v>51</v>
      </c>
      <c r="AZ84" s="25">
        <f t="shared" si="16"/>
        <v>68.607843137254903</v>
      </c>
      <c r="BA84" s="25">
        <v>0</v>
      </c>
      <c r="BB84" s="25">
        <f t="shared" si="17"/>
        <v>68.607843137254903</v>
      </c>
    </row>
    <row r="85" spans="1:54" x14ac:dyDescent="0.15">
      <c r="A85" s="17">
        <v>82</v>
      </c>
      <c r="B85" s="8" t="s">
        <v>244</v>
      </c>
      <c r="C85" s="8" t="s">
        <v>245</v>
      </c>
      <c r="D85" s="8" t="s">
        <v>53</v>
      </c>
      <c r="E85" s="4">
        <v>72</v>
      </c>
      <c r="F85" s="4">
        <v>61</v>
      </c>
      <c r="G85" s="8" t="s">
        <v>53</v>
      </c>
      <c r="H85" s="4">
        <v>76</v>
      </c>
      <c r="I85" s="4">
        <v>73</v>
      </c>
      <c r="J85" s="4"/>
      <c r="K85" s="8" t="s">
        <v>53</v>
      </c>
      <c r="L85" s="4">
        <v>89</v>
      </c>
      <c r="M85" s="4">
        <v>81</v>
      </c>
      <c r="N85" s="4">
        <v>80</v>
      </c>
      <c r="O85" s="4">
        <v>76</v>
      </c>
      <c r="P85" s="4">
        <v>88</v>
      </c>
      <c r="Q85" s="4">
        <v>86</v>
      </c>
      <c r="R85" s="8" t="s">
        <v>53</v>
      </c>
      <c r="S85" s="4">
        <v>60</v>
      </c>
      <c r="T85" s="4">
        <v>79</v>
      </c>
      <c r="U85" s="25">
        <f>E85*2+F85*3.5+H85*3+I85*2+L85*0.5+M85*3+N85*2+O85*3+P85*3+S85*2.5+T85*2.5</f>
        <v>2018.5</v>
      </c>
      <c r="V85" s="25">
        <v>29</v>
      </c>
      <c r="W85" s="25">
        <f t="shared" si="12"/>
        <v>69.603448275862064</v>
      </c>
      <c r="Y85" s="9" t="s">
        <v>244</v>
      </c>
      <c r="Z85" s="23" t="s">
        <v>245</v>
      </c>
      <c r="AA85" s="6">
        <v>60</v>
      </c>
      <c r="AB85" s="9" t="s">
        <v>53</v>
      </c>
      <c r="AC85" s="9" t="s">
        <v>53</v>
      </c>
      <c r="AD85" s="9" t="s">
        <v>53</v>
      </c>
      <c r="AE85" s="9" t="s">
        <v>55</v>
      </c>
      <c r="AF85" s="9" t="s">
        <v>53</v>
      </c>
      <c r="AG85" s="6">
        <v>34</v>
      </c>
      <c r="AH85" s="9" t="s">
        <v>53</v>
      </c>
      <c r="AI85" s="9" t="s">
        <v>53</v>
      </c>
      <c r="AJ85" s="6">
        <v>55</v>
      </c>
      <c r="AK85" s="9" t="s">
        <v>53</v>
      </c>
      <c r="AL85" s="9" t="s">
        <v>53</v>
      </c>
      <c r="AM85" s="9" t="s">
        <v>53</v>
      </c>
      <c r="AN85" s="6">
        <v>60</v>
      </c>
      <c r="AO85" s="9" t="s">
        <v>53</v>
      </c>
      <c r="AP85" s="9" t="s">
        <v>53</v>
      </c>
      <c r="AQ85" s="9" t="s">
        <v>53</v>
      </c>
      <c r="AR85" s="6">
        <v>87</v>
      </c>
      <c r="AS85" s="6">
        <v>70</v>
      </c>
      <c r="AT85" s="10" t="s">
        <v>55</v>
      </c>
      <c r="AU85" s="25">
        <f>AA85*1.5+AE85*1+AG85*2.5+AJ85*4.5+AN85*3.5+AR85*6+AS85*2+AT85*1</f>
        <v>1464.5</v>
      </c>
      <c r="AV85" s="31">
        <v>22</v>
      </c>
      <c r="AW85" s="31">
        <f t="shared" si="13"/>
        <v>66.568181818181813</v>
      </c>
      <c r="AX85" s="25">
        <f t="shared" si="14"/>
        <v>3483</v>
      </c>
      <c r="AY85" s="25">
        <f t="shared" si="15"/>
        <v>51</v>
      </c>
      <c r="AZ85" s="25">
        <f t="shared" si="16"/>
        <v>68.294117647058826</v>
      </c>
      <c r="BA85" s="25">
        <v>0</v>
      </c>
      <c r="BB85" s="25">
        <f t="shared" si="17"/>
        <v>68.294117647058826</v>
      </c>
    </row>
    <row r="86" spans="1:54" x14ac:dyDescent="0.15">
      <c r="A86" s="17">
        <v>83</v>
      </c>
      <c r="B86" s="8" t="s">
        <v>236</v>
      </c>
      <c r="C86" s="11" t="s">
        <v>237</v>
      </c>
      <c r="D86" s="8" t="s">
        <v>53</v>
      </c>
      <c r="E86" s="8" t="s">
        <v>226</v>
      </c>
      <c r="F86" s="4">
        <v>62</v>
      </c>
      <c r="G86" s="8" t="s">
        <v>53</v>
      </c>
      <c r="H86" s="4">
        <v>79</v>
      </c>
      <c r="I86" s="8" t="s">
        <v>208</v>
      </c>
      <c r="J86" s="4"/>
      <c r="K86" s="8" t="s">
        <v>53</v>
      </c>
      <c r="L86" s="4">
        <v>83</v>
      </c>
      <c r="M86" s="4">
        <v>78</v>
      </c>
      <c r="N86" s="4">
        <v>90</v>
      </c>
      <c r="O86" s="4">
        <v>70</v>
      </c>
      <c r="P86" s="4">
        <v>70</v>
      </c>
      <c r="Q86" s="4">
        <v>84</v>
      </c>
      <c r="R86" s="8" t="s">
        <v>53</v>
      </c>
      <c r="S86" s="8" t="s">
        <v>124</v>
      </c>
      <c r="T86" s="4">
        <v>75</v>
      </c>
      <c r="U86" s="25">
        <f>E86*2+F86*3.5+H86*3+I86*2+L86*0.5+M86*3+N86*2+O86*3+P86*3+Q86*2+S86*2.5+T86*2.5</f>
        <v>1956.5</v>
      </c>
      <c r="V86" s="25">
        <v>29</v>
      </c>
      <c r="W86" s="25">
        <f t="shared" si="12"/>
        <v>67.465517241379317</v>
      </c>
      <c r="Y86" s="9" t="s">
        <v>236</v>
      </c>
      <c r="Z86" s="23" t="s">
        <v>237</v>
      </c>
      <c r="AA86" s="6">
        <v>62</v>
      </c>
      <c r="AB86" s="9" t="s">
        <v>53</v>
      </c>
      <c r="AC86" s="9" t="s">
        <v>53</v>
      </c>
      <c r="AD86" s="9" t="s">
        <v>53</v>
      </c>
      <c r="AE86" s="9" t="s">
        <v>55</v>
      </c>
      <c r="AF86" s="9" t="s">
        <v>53</v>
      </c>
      <c r="AG86" s="6">
        <v>65</v>
      </c>
      <c r="AH86" s="9" t="s">
        <v>53</v>
      </c>
      <c r="AI86" s="9" t="s">
        <v>53</v>
      </c>
      <c r="AJ86" s="6">
        <v>41</v>
      </c>
      <c r="AK86" s="9" t="s">
        <v>53</v>
      </c>
      <c r="AL86" s="9" t="s">
        <v>53</v>
      </c>
      <c r="AM86" s="9" t="s">
        <v>53</v>
      </c>
      <c r="AN86" s="6">
        <v>72</v>
      </c>
      <c r="AO86" s="9" t="s">
        <v>53</v>
      </c>
      <c r="AP86" s="9" t="s">
        <v>53</v>
      </c>
      <c r="AQ86" s="9" t="s">
        <v>53</v>
      </c>
      <c r="AR86" s="6">
        <v>87</v>
      </c>
      <c r="AS86" s="6">
        <v>76</v>
      </c>
      <c r="AT86" s="10" t="s">
        <v>58</v>
      </c>
      <c r="AU86" s="25">
        <f>AA86*1.5+AE86*1+AG86*2.5+AJ86*4.5+AN86*3.5+AR86*6+AS86*2+AT86*1</f>
        <v>1526</v>
      </c>
      <c r="AV86" s="31">
        <v>22</v>
      </c>
      <c r="AW86" s="31">
        <f t="shared" si="13"/>
        <v>69.36363636363636</v>
      </c>
      <c r="AX86" s="25">
        <f t="shared" si="14"/>
        <v>3482.5</v>
      </c>
      <c r="AY86" s="25">
        <f t="shared" si="15"/>
        <v>51</v>
      </c>
      <c r="AZ86" s="25">
        <f t="shared" si="16"/>
        <v>68.284313725490193</v>
      </c>
      <c r="BA86" s="25">
        <v>0</v>
      </c>
      <c r="BB86" s="25">
        <f t="shared" si="17"/>
        <v>68.284313725490193</v>
      </c>
    </row>
    <row r="87" spans="1:54" x14ac:dyDescent="0.15">
      <c r="A87" s="17">
        <v>84</v>
      </c>
      <c r="B87" s="8" t="s">
        <v>242</v>
      </c>
      <c r="C87" s="11" t="s">
        <v>243</v>
      </c>
      <c r="D87" s="8" t="s">
        <v>53</v>
      </c>
      <c r="E87" s="8" t="s">
        <v>173</v>
      </c>
      <c r="F87" s="4">
        <v>62</v>
      </c>
      <c r="G87" s="8" t="s">
        <v>53</v>
      </c>
      <c r="H87" s="4">
        <v>74</v>
      </c>
      <c r="I87" s="4">
        <v>73</v>
      </c>
      <c r="J87" s="4"/>
      <c r="K87" s="8" t="s">
        <v>53</v>
      </c>
      <c r="L87" s="4">
        <v>85</v>
      </c>
      <c r="M87" s="4">
        <v>65</v>
      </c>
      <c r="N87" s="4">
        <v>86</v>
      </c>
      <c r="O87" s="4">
        <v>68</v>
      </c>
      <c r="P87" s="4">
        <v>66</v>
      </c>
      <c r="Q87" s="4">
        <v>83</v>
      </c>
      <c r="R87" s="8" t="s">
        <v>53</v>
      </c>
      <c r="S87" s="8" t="s">
        <v>215</v>
      </c>
      <c r="T87" s="4">
        <v>66</v>
      </c>
      <c r="U87" s="25">
        <f>E87*2+F87*3.5+H87*3+I87*2+L87*0.5+M87*3+N87*2+O87*3+P87*3+S87*2.5+T87*2.5</f>
        <v>1764</v>
      </c>
      <c r="V87" s="25">
        <v>29</v>
      </c>
      <c r="W87" s="25">
        <f t="shared" si="12"/>
        <v>60.827586206896555</v>
      </c>
      <c r="Y87" s="9" t="s">
        <v>242</v>
      </c>
      <c r="Z87" s="9" t="s">
        <v>243</v>
      </c>
      <c r="AA87" s="6">
        <v>69</v>
      </c>
      <c r="AB87" s="9" t="s">
        <v>53</v>
      </c>
      <c r="AC87" s="9" t="s">
        <v>53</v>
      </c>
      <c r="AD87" s="9" t="s">
        <v>53</v>
      </c>
      <c r="AE87" s="9" t="s">
        <v>55</v>
      </c>
      <c r="AF87" s="9" t="s">
        <v>53</v>
      </c>
      <c r="AG87" s="6">
        <v>77</v>
      </c>
      <c r="AH87" s="9" t="s">
        <v>53</v>
      </c>
      <c r="AI87" s="9" t="s">
        <v>53</v>
      </c>
      <c r="AJ87" s="6">
        <v>64</v>
      </c>
      <c r="AK87" s="9" t="s">
        <v>53</v>
      </c>
      <c r="AL87" s="9" t="s">
        <v>53</v>
      </c>
      <c r="AM87" s="6">
        <v>78</v>
      </c>
      <c r="AN87" s="6">
        <v>73</v>
      </c>
      <c r="AO87" s="6">
        <v>72</v>
      </c>
      <c r="AP87" s="9" t="s">
        <v>53</v>
      </c>
      <c r="AQ87" s="9" t="s">
        <v>53</v>
      </c>
      <c r="AR87" s="6">
        <v>86</v>
      </c>
      <c r="AS87" s="6">
        <v>76</v>
      </c>
      <c r="AT87" s="10" t="s">
        <v>55</v>
      </c>
      <c r="AU87" s="25">
        <f>AA87*1.5+AE87*1+AG87*2.5+AJ87*4.5+AM87*2+AN87*3.5+AO87*2.5+AR87*6+AS87*2+AT87*1</f>
        <v>2013.5</v>
      </c>
      <c r="AV87" s="31">
        <v>26.5</v>
      </c>
      <c r="AW87" s="31">
        <f t="shared" si="13"/>
        <v>75.981132075471692</v>
      </c>
      <c r="AX87" s="25">
        <f t="shared" si="14"/>
        <v>3777.5</v>
      </c>
      <c r="AY87" s="25">
        <f t="shared" si="15"/>
        <v>55.5</v>
      </c>
      <c r="AZ87" s="25">
        <f t="shared" si="16"/>
        <v>68.063063063063069</v>
      </c>
      <c r="BA87" s="25">
        <v>0</v>
      </c>
      <c r="BB87" s="25">
        <f t="shared" si="17"/>
        <v>68.063063063063069</v>
      </c>
    </row>
    <row r="88" spans="1:54" x14ac:dyDescent="0.15">
      <c r="A88" s="17">
        <v>85</v>
      </c>
      <c r="B88" s="8" t="s">
        <v>252</v>
      </c>
      <c r="C88" s="11" t="s">
        <v>253</v>
      </c>
      <c r="D88" s="8" t="s">
        <v>53</v>
      </c>
      <c r="E88" s="4">
        <v>69</v>
      </c>
      <c r="F88" s="4">
        <v>60</v>
      </c>
      <c r="G88" s="8" t="s">
        <v>53</v>
      </c>
      <c r="H88" s="4">
        <v>79</v>
      </c>
      <c r="I88" s="4">
        <v>60</v>
      </c>
      <c r="J88" s="8" t="s">
        <v>53</v>
      </c>
      <c r="K88" s="8" t="s">
        <v>53</v>
      </c>
      <c r="L88" s="4">
        <v>69</v>
      </c>
      <c r="M88" s="8" t="s">
        <v>140</v>
      </c>
      <c r="N88" s="8" t="s">
        <v>53</v>
      </c>
      <c r="O88" s="4">
        <v>77</v>
      </c>
      <c r="P88" s="8" t="s">
        <v>241</v>
      </c>
      <c r="Q88" s="8" t="s">
        <v>53</v>
      </c>
      <c r="R88" s="8" t="s">
        <v>53</v>
      </c>
      <c r="S88" s="8" t="s">
        <v>254</v>
      </c>
      <c r="T88" s="5">
        <v>68</v>
      </c>
      <c r="U88" s="25">
        <f>E88*2+F88*3.5+H88*3+I88*2+L88*0.5+M88*3+O88*3+P88*3+S88*2.5+T88*2.5</f>
        <v>1533</v>
      </c>
      <c r="V88" s="25">
        <v>25</v>
      </c>
      <c r="W88" s="25">
        <f t="shared" si="12"/>
        <v>61.32</v>
      </c>
      <c r="Y88" s="9" t="s">
        <v>252</v>
      </c>
      <c r="Z88" s="9" t="s">
        <v>253</v>
      </c>
      <c r="AA88" s="6">
        <v>60</v>
      </c>
      <c r="AB88" s="9" t="s">
        <v>53</v>
      </c>
      <c r="AC88" s="9" t="s">
        <v>53</v>
      </c>
      <c r="AD88" s="9" t="s">
        <v>53</v>
      </c>
      <c r="AE88" s="9" t="s">
        <v>55</v>
      </c>
      <c r="AF88" s="6"/>
      <c r="AG88" s="6">
        <v>78</v>
      </c>
      <c r="AH88" s="9" t="s">
        <v>53</v>
      </c>
      <c r="AI88" s="9" t="s">
        <v>53</v>
      </c>
      <c r="AJ88" s="6">
        <v>62</v>
      </c>
      <c r="AK88" s="9" t="s">
        <v>53</v>
      </c>
      <c r="AL88" s="9" t="s">
        <v>53</v>
      </c>
      <c r="AM88" s="6">
        <v>86</v>
      </c>
      <c r="AN88" s="6">
        <v>81</v>
      </c>
      <c r="AO88" s="9" t="s">
        <v>53</v>
      </c>
      <c r="AP88" s="9" t="s">
        <v>53</v>
      </c>
      <c r="AQ88" s="9" t="s">
        <v>53</v>
      </c>
      <c r="AR88" s="6">
        <v>83</v>
      </c>
      <c r="AS88" s="6">
        <v>60</v>
      </c>
      <c r="AT88" s="9" t="s">
        <v>58</v>
      </c>
      <c r="AU88" s="25">
        <f>AA88*1.5+AE88*1+AG88*2.5+AJ88*4.5+AM88*2+AN88*3.5+AR88*6+AS88*2+AT88*1</f>
        <v>1797.5</v>
      </c>
      <c r="AV88" s="31">
        <v>24</v>
      </c>
      <c r="AW88" s="31">
        <f t="shared" si="13"/>
        <v>74.895833333333329</v>
      </c>
      <c r="AX88" s="25">
        <f t="shared" si="14"/>
        <v>3330.5</v>
      </c>
      <c r="AY88" s="25">
        <f t="shared" si="15"/>
        <v>49</v>
      </c>
      <c r="AZ88" s="25">
        <f t="shared" si="16"/>
        <v>67.969387755102048</v>
      </c>
      <c r="BA88" s="25">
        <v>0</v>
      </c>
      <c r="BB88" s="25">
        <f t="shared" si="17"/>
        <v>67.969387755102048</v>
      </c>
    </row>
    <row r="89" spans="1:54" x14ac:dyDescent="0.15">
      <c r="A89" s="17">
        <v>86</v>
      </c>
      <c r="B89" s="8" t="s">
        <v>250</v>
      </c>
      <c r="C89" s="11" t="s">
        <v>251</v>
      </c>
      <c r="D89" s="8" t="s">
        <v>53</v>
      </c>
      <c r="E89" s="8" t="s">
        <v>240</v>
      </c>
      <c r="F89" s="4">
        <v>61</v>
      </c>
      <c r="G89" s="8" t="s">
        <v>53</v>
      </c>
      <c r="H89" s="4">
        <v>73</v>
      </c>
      <c r="I89" s="4">
        <v>76</v>
      </c>
      <c r="J89" s="8" t="s">
        <v>53</v>
      </c>
      <c r="K89" s="4">
        <v>77</v>
      </c>
      <c r="L89" s="4">
        <v>85</v>
      </c>
      <c r="M89" s="4">
        <v>76</v>
      </c>
      <c r="N89" s="8" t="s">
        <v>53</v>
      </c>
      <c r="O89" s="4">
        <v>70</v>
      </c>
      <c r="P89" s="8" t="s">
        <v>183</v>
      </c>
      <c r="Q89" s="4">
        <v>83</v>
      </c>
      <c r="R89" s="8" t="s">
        <v>53</v>
      </c>
      <c r="S89" s="4">
        <v>60</v>
      </c>
      <c r="T89" s="5">
        <v>79</v>
      </c>
      <c r="U89" s="25">
        <f>E89*2+F89*3.5+H89*3+I89*2+K89*1.5+L89*0.5+M89*3+O89*3+P89*3+Q89*2+S89*2.5+T89*2.5</f>
        <v>1929</v>
      </c>
      <c r="V89" s="25">
        <v>28.5</v>
      </c>
      <c r="W89" s="25">
        <f t="shared" si="12"/>
        <v>67.684210526315795</v>
      </c>
      <c r="Y89" s="9" t="s">
        <v>250</v>
      </c>
      <c r="Z89" s="23" t="s">
        <v>251</v>
      </c>
      <c r="AA89" s="6">
        <v>61</v>
      </c>
      <c r="AB89" s="9" t="s">
        <v>53</v>
      </c>
      <c r="AC89" s="9" t="s">
        <v>53</v>
      </c>
      <c r="AD89" s="6">
        <v>64</v>
      </c>
      <c r="AE89" s="9" t="s">
        <v>55</v>
      </c>
      <c r="AF89" s="6"/>
      <c r="AG89" s="6">
        <v>71</v>
      </c>
      <c r="AH89" s="9" t="s">
        <v>53</v>
      </c>
      <c r="AI89" s="9" t="s">
        <v>53</v>
      </c>
      <c r="AJ89" s="6">
        <v>38</v>
      </c>
      <c r="AK89" s="9" t="s">
        <v>53</v>
      </c>
      <c r="AL89" s="9" t="s">
        <v>53</v>
      </c>
      <c r="AM89" s="9" t="s">
        <v>53</v>
      </c>
      <c r="AN89" s="6">
        <v>79</v>
      </c>
      <c r="AO89" s="9" t="s">
        <v>53</v>
      </c>
      <c r="AP89" s="9" t="s">
        <v>53</v>
      </c>
      <c r="AQ89" s="9" t="s">
        <v>53</v>
      </c>
      <c r="AR89" s="6">
        <v>82</v>
      </c>
      <c r="AS89" s="6">
        <v>71</v>
      </c>
      <c r="AT89" s="9" t="s">
        <v>58</v>
      </c>
      <c r="AU89" s="25">
        <f>AA89*1.5+AD89*2+AE89*1+AG89*2.5+AJ89*4.5+AN89*3.5+AR89*6+AS89*2+AT89*1</f>
        <v>1638.5</v>
      </c>
      <c r="AV89" s="31">
        <v>24</v>
      </c>
      <c r="AW89" s="31">
        <f t="shared" si="13"/>
        <v>68.270833333333329</v>
      </c>
      <c r="AX89" s="25">
        <f t="shared" si="14"/>
        <v>3567.5</v>
      </c>
      <c r="AY89" s="25">
        <f t="shared" si="15"/>
        <v>52.5</v>
      </c>
      <c r="AZ89" s="25">
        <f t="shared" si="16"/>
        <v>67.952380952380949</v>
      </c>
      <c r="BA89" s="25">
        <v>0</v>
      </c>
      <c r="BB89" s="25">
        <f t="shared" si="17"/>
        <v>67.952380952380949</v>
      </c>
    </row>
    <row r="90" spans="1:54" x14ac:dyDescent="0.15">
      <c r="A90" s="17">
        <v>87</v>
      </c>
      <c r="B90" s="8" t="s">
        <v>255</v>
      </c>
      <c r="C90" s="8" t="s">
        <v>256</v>
      </c>
      <c r="D90" s="8" t="s">
        <v>53</v>
      </c>
      <c r="E90" s="4">
        <v>60</v>
      </c>
      <c r="F90" s="4">
        <v>62</v>
      </c>
      <c r="G90" s="8" t="s">
        <v>53</v>
      </c>
      <c r="H90" s="4">
        <v>72</v>
      </c>
      <c r="I90" s="4">
        <v>72</v>
      </c>
      <c r="J90" s="8" t="s">
        <v>53</v>
      </c>
      <c r="K90" s="8" t="s">
        <v>53</v>
      </c>
      <c r="L90" s="4">
        <v>88</v>
      </c>
      <c r="M90" s="4">
        <v>60</v>
      </c>
      <c r="N90" s="8" t="s">
        <v>53</v>
      </c>
      <c r="O90" s="4">
        <v>76</v>
      </c>
      <c r="P90" s="4">
        <v>62</v>
      </c>
      <c r="Q90" s="8" t="s">
        <v>53</v>
      </c>
      <c r="R90" s="8" t="s">
        <v>53</v>
      </c>
      <c r="S90" s="4">
        <v>61</v>
      </c>
      <c r="T90" s="4">
        <v>71</v>
      </c>
      <c r="U90" s="25">
        <f>E90*2+F90*3.5+H90*3+I90*2+L90*0.5+M90*3+O90*3+P90*3+S90*2.5+T90*2.5</f>
        <v>1665</v>
      </c>
      <c r="V90" s="25">
        <v>25</v>
      </c>
      <c r="W90" s="25">
        <f t="shared" si="12"/>
        <v>66.599999999999994</v>
      </c>
      <c r="Y90" s="9" t="s">
        <v>255</v>
      </c>
      <c r="Z90" s="23" t="s">
        <v>256</v>
      </c>
      <c r="AA90" s="6">
        <v>72</v>
      </c>
      <c r="AB90" s="9" t="s">
        <v>53</v>
      </c>
      <c r="AC90" s="9" t="s">
        <v>53</v>
      </c>
      <c r="AD90" s="6">
        <v>67</v>
      </c>
      <c r="AE90" s="9" t="s">
        <v>54</v>
      </c>
      <c r="AF90" s="9" t="s">
        <v>53</v>
      </c>
      <c r="AG90" s="6">
        <v>71</v>
      </c>
      <c r="AH90" s="9" t="s">
        <v>53</v>
      </c>
      <c r="AI90" s="9" t="s">
        <v>53</v>
      </c>
      <c r="AJ90" s="6">
        <v>42</v>
      </c>
      <c r="AK90" s="10" t="s">
        <v>53</v>
      </c>
      <c r="AL90" s="6"/>
      <c r="AM90" s="7">
        <v>90</v>
      </c>
      <c r="AN90" s="7">
        <v>54</v>
      </c>
      <c r="AO90" s="10" t="s">
        <v>53</v>
      </c>
      <c r="AP90" s="10" t="s">
        <v>53</v>
      </c>
      <c r="AQ90" s="10" t="s">
        <v>53</v>
      </c>
      <c r="AR90" s="7">
        <v>80</v>
      </c>
      <c r="AS90" s="7">
        <v>78</v>
      </c>
      <c r="AT90" s="10" t="s">
        <v>55</v>
      </c>
      <c r="AU90" s="25">
        <f>AA90*1.5+AD90*2+AE90*1+AG90*2.5+AJ90*4.5+AM90*2+AN90*3.5+AR90*6+AS90*2+AT90*1</f>
        <v>1793.5</v>
      </c>
      <c r="AV90" s="31">
        <v>26</v>
      </c>
      <c r="AW90" s="31">
        <f t="shared" si="13"/>
        <v>68.980769230769226</v>
      </c>
      <c r="AX90" s="25">
        <f t="shared" si="14"/>
        <v>3458.5</v>
      </c>
      <c r="AY90" s="25">
        <f t="shared" si="15"/>
        <v>51</v>
      </c>
      <c r="AZ90" s="25">
        <f t="shared" si="16"/>
        <v>67.813725490196077</v>
      </c>
      <c r="BA90" s="25">
        <v>0</v>
      </c>
      <c r="BB90" s="25">
        <f t="shared" si="17"/>
        <v>67.813725490196077</v>
      </c>
    </row>
    <row r="91" spans="1:54" x14ac:dyDescent="0.15">
      <c r="A91" s="17">
        <v>88</v>
      </c>
      <c r="B91" s="8" t="s">
        <v>248</v>
      </c>
      <c r="C91" s="11" t="s">
        <v>249</v>
      </c>
      <c r="D91" s="8" t="s">
        <v>53</v>
      </c>
      <c r="E91" s="4">
        <v>77</v>
      </c>
      <c r="F91" s="4">
        <v>64</v>
      </c>
      <c r="G91" s="4">
        <v>78</v>
      </c>
      <c r="H91" s="4">
        <v>72</v>
      </c>
      <c r="I91" s="4">
        <v>68</v>
      </c>
      <c r="J91" s="8" t="s">
        <v>53</v>
      </c>
      <c r="K91" s="8" t="s">
        <v>53</v>
      </c>
      <c r="L91" s="4">
        <v>88</v>
      </c>
      <c r="M91" s="8" t="s">
        <v>183</v>
      </c>
      <c r="N91" s="4">
        <v>81</v>
      </c>
      <c r="O91" s="4">
        <v>64</v>
      </c>
      <c r="P91" s="4">
        <v>83</v>
      </c>
      <c r="Q91" s="8" t="s">
        <v>53</v>
      </c>
      <c r="R91" s="4">
        <v>61</v>
      </c>
      <c r="S91" s="8" t="s">
        <v>53</v>
      </c>
      <c r="T91" s="4">
        <v>79</v>
      </c>
      <c r="U91" s="25">
        <f>E91*2+F91*3.5+G91*2+H91*3+I91*2+L91*0.5+M91*3+N91*2+O91*3+P91*3+R91*2.5+T91*2.5</f>
        <v>2048</v>
      </c>
      <c r="V91" s="25">
        <v>29</v>
      </c>
      <c r="W91" s="25">
        <f t="shared" si="12"/>
        <v>70.620689655172413</v>
      </c>
      <c r="Y91" s="9" t="s">
        <v>248</v>
      </c>
      <c r="Z91" s="23" t="s">
        <v>249</v>
      </c>
      <c r="AA91" s="6">
        <v>70</v>
      </c>
      <c r="AB91" s="9" t="s">
        <v>53</v>
      </c>
      <c r="AC91" s="9" t="s">
        <v>53</v>
      </c>
      <c r="AD91" s="9" t="s">
        <v>53</v>
      </c>
      <c r="AE91" s="9" t="s">
        <v>55</v>
      </c>
      <c r="AF91" s="9" t="s">
        <v>53</v>
      </c>
      <c r="AG91" s="6">
        <v>68</v>
      </c>
      <c r="AH91" s="9" t="s">
        <v>58</v>
      </c>
      <c r="AI91" s="6">
        <v>49</v>
      </c>
      <c r="AJ91" s="6">
        <v>36</v>
      </c>
      <c r="AK91" s="10" t="s">
        <v>53</v>
      </c>
      <c r="AL91" s="6">
        <v>51</v>
      </c>
      <c r="AM91" s="7">
        <v>76</v>
      </c>
      <c r="AN91" s="7">
        <v>76</v>
      </c>
      <c r="AO91" s="10" t="s">
        <v>53</v>
      </c>
      <c r="AP91" s="7">
        <v>82</v>
      </c>
      <c r="AQ91" s="7">
        <v>67</v>
      </c>
      <c r="AR91" s="7">
        <v>79</v>
      </c>
      <c r="AS91" s="7">
        <v>72</v>
      </c>
      <c r="AT91" s="10" t="s">
        <v>55</v>
      </c>
      <c r="AU91" s="25">
        <f>AA91*1.5+AE91*1+AG91*2.5+AH91*1+AI91*6+AJ91*4.5+AL91*2.5+AM91*2+AN91*3.5+AP91*1.5+AQ91*4+AR91*6+AS91*2+AT91*1</f>
        <v>2530.5</v>
      </c>
      <c r="AV91" s="31">
        <v>39</v>
      </c>
      <c r="AW91" s="31">
        <f t="shared" si="13"/>
        <v>64.884615384615387</v>
      </c>
      <c r="AX91" s="25">
        <f t="shared" si="14"/>
        <v>4578.5</v>
      </c>
      <c r="AY91" s="25">
        <f t="shared" si="15"/>
        <v>68</v>
      </c>
      <c r="AZ91" s="25">
        <f t="shared" si="16"/>
        <v>67.330882352941174</v>
      </c>
      <c r="BA91" s="25">
        <v>0</v>
      </c>
      <c r="BB91" s="25">
        <f t="shared" si="17"/>
        <v>67.330882352941174</v>
      </c>
    </row>
    <row r="92" spans="1:54" x14ac:dyDescent="0.15">
      <c r="A92" s="17">
        <v>89</v>
      </c>
      <c r="B92" s="8" t="s">
        <v>257</v>
      </c>
      <c r="C92" s="11" t="s">
        <v>258</v>
      </c>
      <c r="D92" s="8" t="s">
        <v>53</v>
      </c>
      <c r="E92" s="4">
        <v>63</v>
      </c>
      <c r="F92" s="4">
        <v>61</v>
      </c>
      <c r="G92" s="8" t="s">
        <v>53</v>
      </c>
      <c r="H92" s="4">
        <v>65</v>
      </c>
      <c r="I92" s="4">
        <v>74</v>
      </c>
      <c r="J92" s="4"/>
      <c r="K92" s="4">
        <v>71</v>
      </c>
      <c r="L92" s="4">
        <v>87</v>
      </c>
      <c r="M92" s="4">
        <v>71</v>
      </c>
      <c r="N92" s="8" t="s">
        <v>53</v>
      </c>
      <c r="O92" s="4">
        <v>64</v>
      </c>
      <c r="P92" s="8" t="s">
        <v>254</v>
      </c>
      <c r="Q92" s="4">
        <v>68</v>
      </c>
      <c r="R92" s="8" t="s">
        <v>53</v>
      </c>
      <c r="S92" s="8" t="s">
        <v>208</v>
      </c>
      <c r="T92" s="4">
        <v>62</v>
      </c>
      <c r="U92" s="25">
        <f>E92*2+F92*3.5+H92*3+I92*2+K92*1.5+L92*0.5+M92*3+O92*3+P92*3+Q92*2+S92*2.5+T92*2.5</f>
        <v>1767</v>
      </c>
      <c r="V92" s="25">
        <v>28.5</v>
      </c>
      <c r="W92" s="25">
        <f t="shared" si="12"/>
        <v>62</v>
      </c>
      <c r="Y92" s="9" t="s">
        <v>257</v>
      </c>
      <c r="Z92" s="23" t="s">
        <v>258</v>
      </c>
      <c r="AA92" s="6">
        <v>69</v>
      </c>
      <c r="AB92" s="9" t="s">
        <v>53</v>
      </c>
      <c r="AC92" s="9" t="s">
        <v>53</v>
      </c>
      <c r="AD92" s="6">
        <v>60</v>
      </c>
      <c r="AE92" s="9" t="s">
        <v>58</v>
      </c>
      <c r="AF92" s="9" t="s">
        <v>53</v>
      </c>
      <c r="AG92" s="6">
        <v>85</v>
      </c>
      <c r="AH92" s="9" t="s">
        <v>53</v>
      </c>
      <c r="AI92" s="9" t="s">
        <v>53</v>
      </c>
      <c r="AJ92" s="6">
        <v>39</v>
      </c>
      <c r="AK92" s="9" t="s">
        <v>53</v>
      </c>
      <c r="AL92" s="9" t="s">
        <v>53</v>
      </c>
      <c r="AM92" s="9" t="s">
        <v>53</v>
      </c>
      <c r="AN92" s="6">
        <v>95</v>
      </c>
      <c r="AO92" s="9" t="s">
        <v>53</v>
      </c>
      <c r="AP92" s="9" t="s">
        <v>53</v>
      </c>
      <c r="AQ92" s="9" t="s">
        <v>53</v>
      </c>
      <c r="AR92" s="6">
        <v>84</v>
      </c>
      <c r="AS92" s="6">
        <v>78</v>
      </c>
      <c r="AT92" s="10" t="s">
        <v>55</v>
      </c>
      <c r="AU92" s="25">
        <f>AA92*1.5+AD92*2+AE92*1+AG92*2.5+AJ92*4.5+AN92*3.5+AR92*6+AS92*2+AT92*1</f>
        <v>1764</v>
      </c>
      <c r="AV92" s="31">
        <v>24</v>
      </c>
      <c r="AW92" s="31">
        <f t="shared" si="13"/>
        <v>73.5</v>
      </c>
      <c r="AX92" s="25">
        <f t="shared" si="14"/>
        <v>3531</v>
      </c>
      <c r="AY92" s="25">
        <f t="shared" si="15"/>
        <v>52.5</v>
      </c>
      <c r="AZ92" s="25">
        <f t="shared" si="16"/>
        <v>67.257142857142853</v>
      </c>
      <c r="BA92" s="25">
        <v>0</v>
      </c>
      <c r="BB92" s="25">
        <f t="shared" si="17"/>
        <v>67.257142857142853</v>
      </c>
    </row>
    <row r="93" spans="1:54" x14ac:dyDescent="0.15">
      <c r="A93" s="17">
        <v>90</v>
      </c>
      <c r="B93" s="8" t="s">
        <v>238</v>
      </c>
      <c r="C93" s="11" t="s">
        <v>239</v>
      </c>
      <c r="D93" s="8" t="s">
        <v>53</v>
      </c>
      <c r="E93" s="4">
        <v>71</v>
      </c>
      <c r="F93" s="8" t="s">
        <v>240</v>
      </c>
      <c r="G93" s="8" t="s">
        <v>53</v>
      </c>
      <c r="H93" s="4">
        <v>80</v>
      </c>
      <c r="I93" s="4">
        <v>69</v>
      </c>
      <c r="J93" s="8" t="s">
        <v>53</v>
      </c>
      <c r="K93" s="8" t="s">
        <v>53</v>
      </c>
      <c r="L93" s="4">
        <v>86</v>
      </c>
      <c r="M93" s="8" t="s">
        <v>143</v>
      </c>
      <c r="N93" s="8" t="s">
        <v>53</v>
      </c>
      <c r="O93" s="4">
        <v>74</v>
      </c>
      <c r="P93" s="8" t="s">
        <v>124</v>
      </c>
      <c r="Q93" s="4">
        <v>84</v>
      </c>
      <c r="R93" s="8" t="s">
        <v>53</v>
      </c>
      <c r="S93" s="8" t="s">
        <v>241</v>
      </c>
      <c r="T93" s="5">
        <v>73</v>
      </c>
      <c r="U93" s="25">
        <f>E93*2+F93*3.5+H93*3+I93*2+L93*0.5+M93*3+O93*3+P93*3+Q93*2+S93*2.5+T93*2.5</f>
        <v>1622</v>
      </c>
      <c r="V93" s="25">
        <v>25</v>
      </c>
      <c r="W93" s="25">
        <f t="shared" si="12"/>
        <v>64.88</v>
      </c>
      <c r="Y93" s="9" t="s">
        <v>238</v>
      </c>
      <c r="Z93" s="23" t="s">
        <v>239</v>
      </c>
      <c r="AA93" s="6">
        <v>71</v>
      </c>
      <c r="AB93" s="9" t="s">
        <v>53</v>
      </c>
      <c r="AC93" s="9" t="s">
        <v>53</v>
      </c>
      <c r="AD93" s="6">
        <v>81</v>
      </c>
      <c r="AE93" s="9" t="s">
        <v>55</v>
      </c>
      <c r="AF93" s="6"/>
      <c r="AG93" s="6">
        <v>68</v>
      </c>
      <c r="AH93" s="9" t="s">
        <v>53</v>
      </c>
      <c r="AI93" s="6"/>
      <c r="AJ93" s="6">
        <v>18</v>
      </c>
      <c r="AK93" s="9" t="s">
        <v>53</v>
      </c>
      <c r="AL93" s="9" t="s">
        <v>53</v>
      </c>
      <c r="AM93" s="9" t="s">
        <v>53</v>
      </c>
      <c r="AN93" s="6">
        <v>98</v>
      </c>
      <c r="AO93" s="9" t="s">
        <v>53</v>
      </c>
      <c r="AP93" s="9" t="s">
        <v>53</v>
      </c>
      <c r="AQ93" s="9" t="s">
        <v>53</v>
      </c>
      <c r="AR93" s="6">
        <v>83</v>
      </c>
      <c r="AS93" s="6">
        <v>76</v>
      </c>
      <c r="AT93" s="9" t="s">
        <v>58</v>
      </c>
      <c r="AU93" s="25">
        <f>AA93*1.5+AD93*2+AE93*1+AG93*2.5+AJ93*4.5+AN93*3.5+AR93*6+AS93*2+AT93*1</f>
        <v>1672.5</v>
      </c>
      <c r="AV93" s="31">
        <v>24</v>
      </c>
      <c r="AW93" s="31">
        <f t="shared" si="13"/>
        <v>69.6875</v>
      </c>
      <c r="AX93" s="25">
        <f t="shared" si="14"/>
        <v>3294.5</v>
      </c>
      <c r="AY93" s="25">
        <f t="shared" si="15"/>
        <v>49</v>
      </c>
      <c r="AZ93" s="25">
        <f t="shared" si="16"/>
        <v>67.234693877551024</v>
      </c>
      <c r="BA93" s="25">
        <v>0</v>
      </c>
      <c r="BB93" s="25">
        <f t="shared" si="17"/>
        <v>67.234693877551024</v>
      </c>
    </row>
    <row r="94" spans="1:54" x14ac:dyDescent="0.15">
      <c r="A94" s="17">
        <v>91</v>
      </c>
      <c r="B94" s="8" t="s">
        <v>311</v>
      </c>
      <c r="C94" s="8" t="s">
        <v>312</v>
      </c>
      <c r="D94" s="8" t="s">
        <v>53</v>
      </c>
      <c r="E94" s="8" t="s">
        <v>215</v>
      </c>
      <c r="F94" s="4">
        <v>65</v>
      </c>
      <c r="G94" s="8" t="s">
        <v>53</v>
      </c>
      <c r="H94" s="4">
        <v>71</v>
      </c>
      <c r="I94" s="4">
        <v>80</v>
      </c>
      <c r="J94" s="4"/>
      <c r="K94" s="8" t="s">
        <v>53</v>
      </c>
      <c r="L94" s="4">
        <v>83</v>
      </c>
      <c r="M94" s="4">
        <v>73</v>
      </c>
      <c r="N94" s="4">
        <v>60</v>
      </c>
      <c r="O94" s="4">
        <v>61</v>
      </c>
      <c r="P94" s="4">
        <v>68</v>
      </c>
      <c r="Q94" s="4">
        <v>85</v>
      </c>
      <c r="R94" s="8" t="s">
        <v>53</v>
      </c>
      <c r="S94" s="4">
        <v>60</v>
      </c>
      <c r="T94" s="4">
        <v>76</v>
      </c>
      <c r="U94" s="25">
        <f>E94*2+F94*3.5+H94*3+I94*2+L94*0.5+M94*3+N94*2+O94*3+P94*3+Q94*2+S94*2.5+T94*2.5</f>
        <v>1960</v>
      </c>
      <c r="V94" s="25">
        <v>29</v>
      </c>
      <c r="W94" s="25">
        <f t="shared" si="12"/>
        <v>67.58620689655173</v>
      </c>
      <c r="Y94" s="9" t="s">
        <v>311</v>
      </c>
      <c r="Z94" s="23" t="s">
        <v>312</v>
      </c>
      <c r="AA94" s="6">
        <v>70</v>
      </c>
      <c r="AB94" s="6"/>
      <c r="AC94" s="9" t="s">
        <v>53</v>
      </c>
      <c r="AD94" s="9" t="s">
        <v>53</v>
      </c>
      <c r="AE94" s="9" t="s">
        <v>55</v>
      </c>
      <c r="AF94" s="9" t="s">
        <v>53</v>
      </c>
      <c r="AG94" s="6">
        <v>60</v>
      </c>
      <c r="AH94" s="9" t="s">
        <v>53</v>
      </c>
      <c r="AI94" s="9" t="s">
        <v>53</v>
      </c>
      <c r="AJ94" s="6">
        <v>27</v>
      </c>
      <c r="AK94" s="9" t="s">
        <v>53</v>
      </c>
      <c r="AL94" s="9" t="s">
        <v>53</v>
      </c>
      <c r="AM94" s="9" t="s">
        <v>53</v>
      </c>
      <c r="AN94" s="6">
        <v>90</v>
      </c>
      <c r="AO94" s="9" t="s">
        <v>53</v>
      </c>
      <c r="AP94" s="9" t="s">
        <v>53</v>
      </c>
      <c r="AQ94" s="9" t="s">
        <v>53</v>
      </c>
      <c r="AR94" s="6">
        <v>78</v>
      </c>
      <c r="AS94" s="6">
        <v>72</v>
      </c>
      <c r="AT94" s="10" t="s">
        <v>58</v>
      </c>
      <c r="AU94" s="25">
        <f>AA94*1.5+AE94*1+AG94*2.5+AJ94*4.5+AN94*3.5+AR94*6+AS94*2+AT94*1</f>
        <v>1463.5</v>
      </c>
      <c r="AV94" s="31">
        <v>22</v>
      </c>
      <c r="AW94" s="31">
        <f t="shared" si="13"/>
        <v>66.522727272727266</v>
      </c>
      <c r="AX94" s="25">
        <f t="shared" si="14"/>
        <v>3423.5</v>
      </c>
      <c r="AY94" s="25">
        <f t="shared" si="15"/>
        <v>51</v>
      </c>
      <c r="AZ94" s="25">
        <f t="shared" si="16"/>
        <v>67.127450980392155</v>
      </c>
      <c r="BA94" s="25">
        <v>0</v>
      </c>
      <c r="BB94" s="25">
        <f t="shared" si="17"/>
        <v>67.127450980392155</v>
      </c>
    </row>
    <row r="95" spans="1:54" x14ac:dyDescent="0.15">
      <c r="A95" s="17">
        <v>92</v>
      </c>
      <c r="B95" s="8" t="s">
        <v>259</v>
      </c>
      <c r="C95" s="11" t="s">
        <v>260</v>
      </c>
      <c r="D95" s="8" t="s">
        <v>53</v>
      </c>
      <c r="E95" s="8" t="s">
        <v>140</v>
      </c>
      <c r="F95" s="4">
        <v>60</v>
      </c>
      <c r="G95" s="8" t="s">
        <v>53</v>
      </c>
      <c r="H95" s="4">
        <v>66</v>
      </c>
      <c r="I95" s="4">
        <v>68</v>
      </c>
      <c r="J95" s="8" t="s">
        <v>53</v>
      </c>
      <c r="K95" s="4">
        <v>75</v>
      </c>
      <c r="L95" s="4">
        <v>87</v>
      </c>
      <c r="M95" s="8" t="s">
        <v>183</v>
      </c>
      <c r="N95" s="8" t="s">
        <v>53</v>
      </c>
      <c r="O95" s="4">
        <v>70</v>
      </c>
      <c r="P95" s="4">
        <v>77</v>
      </c>
      <c r="Q95" s="8" t="s">
        <v>53</v>
      </c>
      <c r="R95" s="8" t="s">
        <v>53</v>
      </c>
      <c r="S95" s="8" t="s">
        <v>241</v>
      </c>
      <c r="T95" s="4">
        <v>62</v>
      </c>
      <c r="U95" s="25">
        <f>E95*2+F95*3.5+H95*3+I95*2+K95*1.5+L95*0.5+M95*3+O95*3+P95*3+S95*2.5+T95*2.5</f>
        <v>1684</v>
      </c>
      <c r="V95" s="25">
        <v>26.5</v>
      </c>
      <c r="W95" s="25">
        <f t="shared" si="12"/>
        <v>63.547169811320757</v>
      </c>
      <c r="Y95" s="9" t="s">
        <v>259</v>
      </c>
      <c r="Z95" s="23" t="s">
        <v>260</v>
      </c>
      <c r="AA95" s="6">
        <v>43</v>
      </c>
      <c r="AB95" s="6"/>
      <c r="AC95" s="9" t="s">
        <v>53</v>
      </c>
      <c r="AD95" s="6">
        <v>64</v>
      </c>
      <c r="AE95" s="9" t="s">
        <v>55</v>
      </c>
      <c r="AF95" s="9" t="s">
        <v>53</v>
      </c>
      <c r="AG95" s="6">
        <v>75</v>
      </c>
      <c r="AH95" s="9" t="s">
        <v>53</v>
      </c>
      <c r="AI95" s="9" t="s">
        <v>53</v>
      </c>
      <c r="AJ95" s="6">
        <v>53</v>
      </c>
      <c r="AK95" s="10" t="s">
        <v>53</v>
      </c>
      <c r="AL95" s="9" t="s">
        <v>53</v>
      </c>
      <c r="AM95" s="7">
        <v>65</v>
      </c>
      <c r="AN95" s="7">
        <v>92</v>
      </c>
      <c r="AO95" s="10" t="s">
        <v>53</v>
      </c>
      <c r="AP95" s="10" t="s">
        <v>53</v>
      </c>
      <c r="AQ95" s="10" t="s">
        <v>53</v>
      </c>
      <c r="AR95" s="7">
        <v>77</v>
      </c>
      <c r="AS95" s="7">
        <v>68</v>
      </c>
      <c r="AT95" s="10" t="s">
        <v>55</v>
      </c>
      <c r="AU95" s="25">
        <f>AA95*1.5+AD95*2+AE95*1+AG95*2.5+AJ95*4.5+AM95*2+AN95*3.5+AR95*6+AS95*2+AT95*1</f>
        <v>1838.5</v>
      </c>
      <c r="AV95" s="31">
        <v>26</v>
      </c>
      <c r="AW95" s="31">
        <f t="shared" si="13"/>
        <v>70.711538461538467</v>
      </c>
      <c r="AX95" s="25">
        <f t="shared" si="14"/>
        <v>3522.5</v>
      </c>
      <c r="AY95" s="25">
        <f t="shared" si="15"/>
        <v>52.5</v>
      </c>
      <c r="AZ95" s="25">
        <f t="shared" si="16"/>
        <v>67.095238095238102</v>
      </c>
      <c r="BA95" s="25">
        <v>0</v>
      </c>
      <c r="BB95" s="25">
        <f t="shared" si="17"/>
        <v>67.095238095238102</v>
      </c>
    </row>
    <row r="96" spans="1:54" x14ac:dyDescent="0.15">
      <c r="A96" s="17">
        <v>93</v>
      </c>
      <c r="B96" s="8" t="s">
        <v>263</v>
      </c>
      <c r="C96" s="11" t="s">
        <v>264</v>
      </c>
      <c r="D96" s="8" t="s">
        <v>53</v>
      </c>
      <c r="E96" s="4">
        <v>60</v>
      </c>
      <c r="F96" s="4">
        <v>61</v>
      </c>
      <c r="G96" s="8" t="s">
        <v>53</v>
      </c>
      <c r="H96" s="4">
        <v>72</v>
      </c>
      <c r="I96" s="4">
        <v>73</v>
      </c>
      <c r="J96" s="8" t="s">
        <v>53</v>
      </c>
      <c r="K96" s="8" t="s">
        <v>53</v>
      </c>
      <c r="L96" s="4">
        <v>85</v>
      </c>
      <c r="M96" s="4">
        <v>85</v>
      </c>
      <c r="N96" s="4">
        <v>81</v>
      </c>
      <c r="O96" s="4">
        <v>60</v>
      </c>
      <c r="P96" s="4">
        <v>79</v>
      </c>
      <c r="Q96" s="8" t="s">
        <v>53</v>
      </c>
      <c r="R96" s="8" t="s">
        <v>53</v>
      </c>
      <c r="S96" s="8" t="s">
        <v>168</v>
      </c>
      <c r="T96" s="5">
        <v>61</v>
      </c>
      <c r="U96" s="25">
        <f>E96*2+F96*3.5+H96*3+I96*2+L96*0.5+M96*3+N96*2+O96*3+P96*3+S96*2.5+T96*2.5</f>
        <v>1832</v>
      </c>
      <c r="V96" s="25">
        <v>27</v>
      </c>
      <c r="W96" s="25">
        <f t="shared" si="12"/>
        <v>67.851851851851848</v>
      </c>
      <c r="Y96" s="9" t="s">
        <v>263</v>
      </c>
      <c r="Z96" s="23" t="s">
        <v>264</v>
      </c>
      <c r="AA96" s="6">
        <v>60</v>
      </c>
      <c r="AB96" s="9" t="s">
        <v>53</v>
      </c>
      <c r="AC96" s="9" t="s">
        <v>53</v>
      </c>
      <c r="AD96" s="9" t="s">
        <v>53</v>
      </c>
      <c r="AE96" s="9" t="s">
        <v>55</v>
      </c>
      <c r="AF96" s="6"/>
      <c r="AG96" s="6">
        <v>84</v>
      </c>
      <c r="AH96" s="9" t="s">
        <v>53</v>
      </c>
      <c r="AI96" s="9" t="s">
        <v>53</v>
      </c>
      <c r="AJ96" s="6">
        <v>39</v>
      </c>
      <c r="AK96" s="9" t="s">
        <v>53</v>
      </c>
      <c r="AL96" s="9" t="s">
        <v>53</v>
      </c>
      <c r="AM96" s="6">
        <v>87</v>
      </c>
      <c r="AN96" s="6">
        <v>85</v>
      </c>
      <c r="AO96" s="9" t="s">
        <v>265</v>
      </c>
      <c r="AP96" s="9" t="s">
        <v>53</v>
      </c>
      <c r="AQ96" s="9" t="s">
        <v>53</v>
      </c>
      <c r="AR96" s="6">
        <v>80</v>
      </c>
      <c r="AS96" s="6">
        <v>80</v>
      </c>
      <c r="AT96" s="9" t="s">
        <v>58</v>
      </c>
      <c r="AU96" s="25">
        <f>AA96*1.5+AE96*1+AG96*2.5+AJ96*4.5+AM96*2+AN96*3.5+AO96*2.5+AR96*6+AS96*2+AT96*1</f>
        <v>1747</v>
      </c>
      <c r="AV96" s="31">
        <v>26.5</v>
      </c>
      <c r="AW96" s="31">
        <f t="shared" si="13"/>
        <v>65.924528301886795</v>
      </c>
      <c r="AX96" s="25">
        <f t="shared" si="14"/>
        <v>3579</v>
      </c>
      <c r="AY96" s="25">
        <f t="shared" si="15"/>
        <v>53.5</v>
      </c>
      <c r="AZ96" s="25">
        <f t="shared" si="16"/>
        <v>66.89719626168224</v>
      </c>
      <c r="BA96" s="25">
        <v>0</v>
      </c>
      <c r="BB96" s="25">
        <f t="shared" si="17"/>
        <v>66.89719626168224</v>
      </c>
    </row>
    <row r="97" spans="1:54" x14ac:dyDescent="0.15">
      <c r="A97" s="17">
        <v>94</v>
      </c>
      <c r="B97" s="8" t="s">
        <v>266</v>
      </c>
      <c r="C97" s="11" t="s">
        <v>267</v>
      </c>
      <c r="D97" s="8" t="s">
        <v>53</v>
      </c>
      <c r="E97" s="8" t="s">
        <v>268</v>
      </c>
      <c r="F97" s="4">
        <v>61</v>
      </c>
      <c r="G97" s="8" t="s">
        <v>53</v>
      </c>
      <c r="H97" s="4">
        <v>74</v>
      </c>
      <c r="I97" s="4">
        <v>66</v>
      </c>
      <c r="J97" s="8" t="s">
        <v>53</v>
      </c>
      <c r="K97" s="8" t="s">
        <v>53</v>
      </c>
      <c r="L97" s="4">
        <v>84</v>
      </c>
      <c r="M97" s="4">
        <v>86</v>
      </c>
      <c r="N97" s="4">
        <v>76</v>
      </c>
      <c r="O97" s="8" t="s">
        <v>183</v>
      </c>
      <c r="P97" s="8" t="s">
        <v>105</v>
      </c>
      <c r="Q97" s="8" t="s">
        <v>53</v>
      </c>
      <c r="R97" s="8" t="s">
        <v>53</v>
      </c>
      <c r="S97" s="8" t="s">
        <v>144</v>
      </c>
      <c r="T97" s="5">
        <v>79</v>
      </c>
      <c r="U97" s="25">
        <f>E97*2+F97*3.5+H97*3+I97*2+L97*0.5+M97*3+N97*2+O97*3+P97*3+S97*2.5+T97*2.5</f>
        <v>1712.5</v>
      </c>
      <c r="V97" s="25">
        <v>27</v>
      </c>
      <c r="W97" s="25">
        <f t="shared" si="12"/>
        <v>63.425925925925924</v>
      </c>
      <c r="Y97" s="9" t="s">
        <v>266</v>
      </c>
      <c r="Z97" s="23" t="s">
        <v>267</v>
      </c>
      <c r="AA97" s="6">
        <v>61</v>
      </c>
      <c r="AB97" s="9" t="s">
        <v>53</v>
      </c>
      <c r="AC97" s="9" t="s">
        <v>53</v>
      </c>
      <c r="AD97" s="9" t="s">
        <v>53</v>
      </c>
      <c r="AE97" s="9" t="s">
        <v>55</v>
      </c>
      <c r="AF97" s="6"/>
      <c r="AG97" s="6">
        <v>77</v>
      </c>
      <c r="AH97" s="9" t="s">
        <v>53</v>
      </c>
      <c r="AI97" s="9" t="s">
        <v>53</v>
      </c>
      <c r="AJ97" s="6">
        <v>33</v>
      </c>
      <c r="AK97" s="9" t="s">
        <v>53</v>
      </c>
      <c r="AL97" s="9" t="s">
        <v>53</v>
      </c>
      <c r="AM97" s="6">
        <v>88</v>
      </c>
      <c r="AN97" s="6">
        <v>69</v>
      </c>
      <c r="AO97" s="9" t="s">
        <v>53</v>
      </c>
      <c r="AP97" s="9" t="s">
        <v>53</v>
      </c>
      <c r="AQ97" s="9" t="s">
        <v>53</v>
      </c>
      <c r="AR97" s="6">
        <v>86</v>
      </c>
      <c r="AS97" s="6">
        <v>84</v>
      </c>
      <c r="AT97" s="9" t="s">
        <v>58</v>
      </c>
      <c r="AU97" s="25">
        <f>AA97*1.5+AE97*1+AG97*2.5+AJ97*4.5+AM97*2+AN97*3.5+AR97*6+AS97*2+AT97*1</f>
        <v>1694</v>
      </c>
      <c r="AV97" s="31">
        <v>24</v>
      </c>
      <c r="AW97" s="31">
        <f t="shared" si="13"/>
        <v>70.583333333333329</v>
      </c>
      <c r="AX97" s="25">
        <f t="shared" si="14"/>
        <v>3406.5</v>
      </c>
      <c r="AY97" s="25">
        <f t="shared" si="15"/>
        <v>51</v>
      </c>
      <c r="AZ97" s="25">
        <f t="shared" si="16"/>
        <v>66.794117647058826</v>
      </c>
      <c r="BA97" s="25">
        <v>0</v>
      </c>
      <c r="BB97" s="25">
        <f t="shared" si="17"/>
        <v>66.794117647058826</v>
      </c>
    </row>
    <row r="98" spans="1:54" x14ac:dyDescent="0.15">
      <c r="A98" s="17">
        <v>95</v>
      </c>
      <c r="B98" s="8" t="s">
        <v>269</v>
      </c>
      <c r="C98" s="11" t="s">
        <v>270</v>
      </c>
      <c r="D98" s="8" t="s">
        <v>53</v>
      </c>
      <c r="E98" s="8" t="s">
        <v>155</v>
      </c>
      <c r="F98" s="4">
        <v>60</v>
      </c>
      <c r="G98" s="8" t="s">
        <v>53</v>
      </c>
      <c r="H98" s="4">
        <v>61</v>
      </c>
      <c r="I98" s="4">
        <v>63</v>
      </c>
      <c r="J98" s="4"/>
      <c r="K98" s="8" t="s">
        <v>53</v>
      </c>
      <c r="L98" s="4">
        <v>80</v>
      </c>
      <c r="M98" s="4">
        <v>84</v>
      </c>
      <c r="N98" s="4">
        <v>85</v>
      </c>
      <c r="O98" s="4">
        <v>62</v>
      </c>
      <c r="P98" s="8" t="s">
        <v>168</v>
      </c>
      <c r="Q98" s="4">
        <v>82</v>
      </c>
      <c r="R98" s="8" t="s">
        <v>53</v>
      </c>
      <c r="S98" s="8" t="s">
        <v>271</v>
      </c>
      <c r="T98" s="4">
        <v>67</v>
      </c>
      <c r="U98" s="25">
        <f>E98*2+F98*3.5+H98*3+I98*2+L98*0.5+M98*3+N98*3+O98*3+P98*3+Q98*2+S98*2.5+T98*2.5</f>
        <v>1874</v>
      </c>
      <c r="V98" s="25">
        <v>29</v>
      </c>
      <c r="W98" s="25">
        <f t="shared" si="12"/>
        <v>64.620689655172413</v>
      </c>
      <c r="Y98" s="9" t="s">
        <v>269</v>
      </c>
      <c r="Z98" s="23" t="s">
        <v>270</v>
      </c>
      <c r="AA98" s="6">
        <v>74</v>
      </c>
      <c r="AB98" s="6"/>
      <c r="AC98" s="9" t="s">
        <v>53</v>
      </c>
      <c r="AD98" s="9" t="s">
        <v>53</v>
      </c>
      <c r="AE98" s="9" t="s">
        <v>55</v>
      </c>
      <c r="AF98" s="9" t="s">
        <v>53</v>
      </c>
      <c r="AG98" s="6">
        <v>77</v>
      </c>
      <c r="AH98" s="9" t="s">
        <v>53</v>
      </c>
      <c r="AI98" s="6"/>
      <c r="AJ98" s="6">
        <v>35</v>
      </c>
      <c r="AK98" s="9" t="s">
        <v>53</v>
      </c>
      <c r="AL98" s="9" t="s">
        <v>53</v>
      </c>
      <c r="AM98" s="9" t="s">
        <v>53</v>
      </c>
      <c r="AN98" s="6">
        <v>70</v>
      </c>
      <c r="AO98" s="9" t="s">
        <v>53</v>
      </c>
      <c r="AP98" s="9" t="s">
        <v>53</v>
      </c>
      <c r="AQ98" s="9" t="s">
        <v>53</v>
      </c>
      <c r="AR98" s="6">
        <v>87</v>
      </c>
      <c r="AS98" s="6">
        <v>65</v>
      </c>
      <c r="AT98" s="10" t="s">
        <v>55</v>
      </c>
      <c r="AU98" s="25">
        <f>AA98*1.5+AE98*1+AG98*2.5+AJ98*4.5+AN98*3.5+AR98*6+AS98*2+AT98*1</f>
        <v>1528</v>
      </c>
      <c r="AV98" s="31">
        <v>22</v>
      </c>
      <c r="AW98" s="31">
        <f t="shared" si="13"/>
        <v>69.454545454545453</v>
      </c>
      <c r="AX98" s="25">
        <f t="shared" si="14"/>
        <v>3402</v>
      </c>
      <c r="AY98" s="25">
        <f t="shared" si="15"/>
        <v>51</v>
      </c>
      <c r="AZ98" s="25">
        <f t="shared" si="16"/>
        <v>66.705882352941174</v>
      </c>
      <c r="BA98" s="25">
        <v>0</v>
      </c>
      <c r="BB98" s="25">
        <f t="shared" si="17"/>
        <v>66.705882352941174</v>
      </c>
    </row>
    <row r="99" spans="1:54" x14ac:dyDescent="0.15">
      <c r="A99" s="17">
        <v>96</v>
      </c>
      <c r="B99" s="8" t="s">
        <v>308</v>
      </c>
      <c r="C99" s="11" t="s">
        <v>309</v>
      </c>
      <c r="D99" s="8" t="s">
        <v>53</v>
      </c>
      <c r="E99" s="8" t="s">
        <v>310</v>
      </c>
      <c r="F99" s="4">
        <v>63</v>
      </c>
      <c r="G99" s="8" t="s">
        <v>53</v>
      </c>
      <c r="H99" s="4">
        <v>65</v>
      </c>
      <c r="I99" s="4">
        <v>67</v>
      </c>
      <c r="J99" s="4"/>
      <c r="K99" s="8" t="s">
        <v>53</v>
      </c>
      <c r="L99" s="4">
        <v>79</v>
      </c>
      <c r="M99" s="4">
        <v>71</v>
      </c>
      <c r="N99" s="4">
        <v>73</v>
      </c>
      <c r="O99" s="4">
        <v>60</v>
      </c>
      <c r="P99" s="4">
        <v>66</v>
      </c>
      <c r="Q99" s="4">
        <v>73</v>
      </c>
      <c r="R99" s="8" t="s">
        <v>53</v>
      </c>
      <c r="S99" s="4">
        <v>60</v>
      </c>
      <c r="T99" s="4">
        <v>86</v>
      </c>
      <c r="U99" s="25">
        <f>E99*2+F99*3.5+H99*3+I99*2+L99*0.5+M99*3+N99*2+O99*3+P99*3+Q99*2+S99*2.5+T99*2.5</f>
        <v>1887</v>
      </c>
      <c r="V99" s="25">
        <v>29</v>
      </c>
      <c r="W99" s="25">
        <f t="shared" si="12"/>
        <v>65.068965517241381</v>
      </c>
      <c r="Y99" s="9" t="s">
        <v>308</v>
      </c>
      <c r="Z99" s="23" t="s">
        <v>309</v>
      </c>
      <c r="AA99" s="6">
        <v>60</v>
      </c>
      <c r="AB99" s="9" t="s">
        <v>53</v>
      </c>
      <c r="AC99" s="9" t="s">
        <v>53</v>
      </c>
      <c r="AD99" s="9" t="s">
        <v>53</v>
      </c>
      <c r="AE99" s="9" t="s">
        <v>55</v>
      </c>
      <c r="AF99" s="9" t="s">
        <v>53</v>
      </c>
      <c r="AG99" s="6">
        <v>63</v>
      </c>
      <c r="AH99" s="9" t="s">
        <v>53</v>
      </c>
      <c r="AI99" s="9" t="s">
        <v>53</v>
      </c>
      <c r="AJ99" s="6">
        <v>46</v>
      </c>
      <c r="AK99" s="9" t="s">
        <v>53</v>
      </c>
      <c r="AL99" s="9" t="s">
        <v>53</v>
      </c>
      <c r="AM99" s="9" t="s">
        <v>53</v>
      </c>
      <c r="AN99" s="6">
        <v>83</v>
      </c>
      <c r="AO99" s="9" t="s">
        <v>53</v>
      </c>
      <c r="AP99" s="9" t="s">
        <v>53</v>
      </c>
      <c r="AQ99" s="9" t="s">
        <v>53</v>
      </c>
      <c r="AR99" s="6">
        <v>77</v>
      </c>
      <c r="AS99" s="6">
        <v>71</v>
      </c>
      <c r="AT99" s="10" t="s">
        <v>58</v>
      </c>
      <c r="AU99" s="25">
        <f>AA99*1.5+AE99*1+AG99*2.5+AJ99*4.5+AN99*3.5+AR99*6+AS99*2+AT99*1</f>
        <v>1509</v>
      </c>
      <c r="AV99" s="31">
        <v>22</v>
      </c>
      <c r="AW99" s="31">
        <f t="shared" si="13"/>
        <v>68.590909090909093</v>
      </c>
      <c r="AX99" s="25">
        <f t="shared" si="14"/>
        <v>3396</v>
      </c>
      <c r="AY99" s="25">
        <f t="shared" si="15"/>
        <v>51</v>
      </c>
      <c r="AZ99" s="25">
        <f t="shared" si="16"/>
        <v>66.588235294117652</v>
      </c>
      <c r="BA99" s="25">
        <v>0</v>
      </c>
      <c r="BB99" s="25">
        <f t="shared" si="17"/>
        <v>66.588235294117652</v>
      </c>
    </row>
    <row r="100" spans="1:54" x14ac:dyDescent="0.15">
      <c r="A100" s="17">
        <v>97</v>
      </c>
      <c r="B100" s="8" t="s">
        <v>261</v>
      </c>
      <c r="C100" s="8" t="s">
        <v>262</v>
      </c>
      <c r="D100" s="8" t="s">
        <v>53</v>
      </c>
      <c r="E100" s="4">
        <v>61</v>
      </c>
      <c r="F100" s="4">
        <v>62</v>
      </c>
      <c r="G100" s="4">
        <v>76</v>
      </c>
      <c r="H100" s="4">
        <v>75</v>
      </c>
      <c r="I100" s="4">
        <v>74</v>
      </c>
      <c r="J100" s="4"/>
      <c r="K100" s="8" t="s">
        <v>53</v>
      </c>
      <c r="L100" s="4">
        <v>81</v>
      </c>
      <c r="M100" s="4">
        <v>61</v>
      </c>
      <c r="N100" s="8" t="s">
        <v>53</v>
      </c>
      <c r="O100" s="4">
        <v>64</v>
      </c>
      <c r="P100" s="4">
        <v>78</v>
      </c>
      <c r="Q100" s="8" t="s">
        <v>53</v>
      </c>
      <c r="R100" s="4">
        <v>60</v>
      </c>
      <c r="S100" s="4">
        <v>60</v>
      </c>
      <c r="T100" s="4">
        <v>63</v>
      </c>
      <c r="U100" s="25">
        <f>E100*2+F100*3.5+G100*2+H100*3+I100*2+L100*0.5+M100*3+O100*3+P100*3+R100*2.5+S100*2.5+T100*2.5</f>
        <v>1971</v>
      </c>
      <c r="V100" s="25">
        <v>29.5</v>
      </c>
      <c r="W100" s="25">
        <f t="shared" ref="W100:W131" si="18">U100/V100</f>
        <v>66.813559322033896</v>
      </c>
      <c r="Y100" s="9" t="s">
        <v>261</v>
      </c>
      <c r="Z100" s="23" t="s">
        <v>262</v>
      </c>
      <c r="AA100" s="6">
        <v>64</v>
      </c>
      <c r="AB100" s="6">
        <v>62</v>
      </c>
      <c r="AC100" s="9" t="s">
        <v>53</v>
      </c>
      <c r="AD100" s="9" t="s">
        <v>53</v>
      </c>
      <c r="AE100" s="9" t="s">
        <v>54</v>
      </c>
      <c r="AF100" s="9" t="s">
        <v>53</v>
      </c>
      <c r="AG100" s="6">
        <v>76</v>
      </c>
      <c r="AH100" s="9" t="s">
        <v>58</v>
      </c>
      <c r="AI100" s="9" t="s">
        <v>53</v>
      </c>
      <c r="AJ100" s="6">
        <v>37</v>
      </c>
      <c r="AK100" s="9" t="s">
        <v>58</v>
      </c>
      <c r="AL100" s="6">
        <v>50</v>
      </c>
      <c r="AM100" s="6">
        <v>87</v>
      </c>
      <c r="AN100" s="6">
        <v>77</v>
      </c>
      <c r="AO100" s="9" t="s">
        <v>53</v>
      </c>
      <c r="AP100" s="6">
        <v>81</v>
      </c>
      <c r="AQ100" s="6">
        <v>62</v>
      </c>
      <c r="AR100" s="9" t="s">
        <v>53</v>
      </c>
      <c r="AS100" s="6">
        <v>75</v>
      </c>
      <c r="AT100" s="10" t="s">
        <v>55</v>
      </c>
      <c r="AU100" s="25">
        <f>AA100*1.5+AB100*3+AE100*1+AG100*2.5+AH100*1+AJ100*4.5+AK100*1+AL100*2.5+AM100*2+AN100*3.5+AP100*1.5+AQ100*4+AS100*2+AT100*1</f>
        <v>2056.5</v>
      </c>
      <c r="AV100" s="31">
        <v>31</v>
      </c>
      <c r="AW100" s="31">
        <f t="shared" ref="AW100:AW131" si="19">AU100/AV100</f>
        <v>66.338709677419359</v>
      </c>
      <c r="AX100" s="25">
        <f t="shared" ref="AX100:AX131" si="20">U100+AU100</f>
        <v>4027.5</v>
      </c>
      <c r="AY100" s="25">
        <f t="shared" ref="AY100:AY131" si="21">V100+AV100</f>
        <v>60.5</v>
      </c>
      <c r="AZ100" s="25">
        <f t="shared" ref="AZ100:AZ131" si="22">AX100/AY100</f>
        <v>66.570247933884303</v>
      </c>
      <c r="BA100" s="25">
        <v>0</v>
      </c>
      <c r="BB100" s="25">
        <f t="shared" ref="BB100:BB131" si="23">AZ100+BA100</f>
        <v>66.570247933884303</v>
      </c>
    </row>
    <row r="101" spans="1:54" x14ac:dyDescent="0.15">
      <c r="A101" s="17">
        <v>98</v>
      </c>
      <c r="B101" s="8" t="s">
        <v>274</v>
      </c>
      <c r="C101" s="11" t="s">
        <v>275</v>
      </c>
      <c r="D101" s="8" t="s">
        <v>53</v>
      </c>
      <c r="E101" s="8" t="s">
        <v>199</v>
      </c>
      <c r="F101" s="4">
        <v>62</v>
      </c>
      <c r="G101" s="8" t="s">
        <v>53</v>
      </c>
      <c r="H101" s="4">
        <v>77</v>
      </c>
      <c r="I101" s="4">
        <v>69</v>
      </c>
      <c r="J101" s="8" t="s">
        <v>53</v>
      </c>
      <c r="K101" s="8" t="s">
        <v>53</v>
      </c>
      <c r="L101" s="4">
        <v>85</v>
      </c>
      <c r="M101" s="4">
        <v>65</v>
      </c>
      <c r="N101" s="8" t="s">
        <v>53</v>
      </c>
      <c r="O101" s="8" t="s">
        <v>183</v>
      </c>
      <c r="P101" s="8" t="s">
        <v>144</v>
      </c>
      <c r="Q101" s="4">
        <v>86</v>
      </c>
      <c r="R101" s="8" t="s">
        <v>53</v>
      </c>
      <c r="S101" s="8" t="s">
        <v>105</v>
      </c>
      <c r="T101" s="5">
        <v>85</v>
      </c>
      <c r="U101" s="25">
        <f>F101*2+F101*3.5+H101*3+I101*2+L101*0.5+M101*3+O101*3+P101*3+Q101*2+S101*2.5+T101*2.5</f>
        <v>1751</v>
      </c>
      <c r="V101" s="25">
        <v>27</v>
      </c>
      <c r="W101" s="25">
        <f t="shared" si="18"/>
        <v>64.851851851851848</v>
      </c>
      <c r="Y101" s="9" t="s">
        <v>274</v>
      </c>
      <c r="Z101" s="23" t="s">
        <v>275</v>
      </c>
      <c r="AA101" s="6">
        <v>63</v>
      </c>
      <c r="AB101" s="6"/>
      <c r="AC101" s="9" t="s">
        <v>53</v>
      </c>
      <c r="AD101" s="6">
        <v>64</v>
      </c>
      <c r="AE101" s="9" t="s">
        <v>55</v>
      </c>
      <c r="AF101" s="6"/>
      <c r="AG101" s="6">
        <v>68</v>
      </c>
      <c r="AH101" s="9" t="s">
        <v>53</v>
      </c>
      <c r="AI101" s="9" t="s">
        <v>53</v>
      </c>
      <c r="AJ101" s="6">
        <v>48</v>
      </c>
      <c r="AK101" s="9" t="s">
        <v>53</v>
      </c>
      <c r="AL101" s="9" t="s">
        <v>53</v>
      </c>
      <c r="AM101" s="9" t="s">
        <v>53</v>
      </c>
      <c r="AN101" s="6">
        <v>64</v>
      </c>
      <c r="AO101" s="9" t="s">
        <v>53</v>
      </c>
      <c r="AP101" s="9" t="s">
        <v>53</v>
      </c>
      <c r="AQ101" s="9" t="s">
        <v>53</v>
      </c>
      <c r="AR101" s="6">
        <v>80</v>
      </c>
      <c r="AS101" s="6">
        <v>85</v>
      </c>
      <c r="AT101" s="9" t="s">
        <v>58</v>
      </c>
      <c r="AU101" s="25">
        <f>AA101*1.5+AD101*2+AE101*1+AG101*2.5+AJ101*4.5+AN101*3.5+AR101*6+AS101*2+AT101*1</f>
        <v>1642.5</v>
      </c>
      <c r="AV101" s="31">
        <v>24</v>
      </c>
      <c r="AW101" s="31">
        <f t="shared" si="19"/>
        <v>68.4375</v>
      </c>
      <c r="AX101" s="25">
        <f t="shared" si="20"/>
        <v>3393.5</v>
      </c>
      <c r="AY101" s="25">
        <f t="shared" si="21"/>
        <v>51</v>
      </c>
      <c r="AZ101" s="25">
        <f t="shared" si="22"/>
        <v>66.539215686274517</v>
      </c>
      <c r="BA101" s="25">
        <v>0</v>
      </c>
      <c r="BB101" s="25">
        <f t="shared" si="23"/>
        <v>66.539215686274517</v>
      </c>
    </row>
    <row r="102" spans="1:54" x14ac:dyDescent="0.15">
      <c r="A102" s="17">
        <v>99</v>
      </c>
      <c r="B102" s="8" t="s">
        <v>278</v>
      </c>
      <c r="C102" s="11" t="s">
        <v>279</v>
      </c>
      <c r="D102" s="8" t="s">
        <v>53</v>
      </c>
      <c r="E102" s="4">
        <v>69</v>
      </c>
      <c r="F102" s="4">
        <v>67</v>
      </c>
      <c r="G102" s="8" t="s">
        <v>53</v>
      </c>
      <c r="H102" s="4">
        <v>64</v>
      </c>
      <c r="I102" s="4">
        <v>60</v>
      </c>
      <c r="J102" s="8" t="s">
        <v>53</v>
      </c>
      <c r="K102" s="8" t="s">
        <v>53</v>
      </c>
      <c r="L102" s="4">
        <v>85</v>
      </c>
      <c r="M102" s="4">
        <v>60</v>
      </c>
      <c r="N102" s="4">
        <v>82</v>
      </c>
      <c r="O102" s="4">
        <v>79</v>
      </c>
      <c r="P102" s="8" t="s">
        <v>268</v>
      </c>
      <c r="Q102" s="8" t="s">
        <v>53</v>
      </c>
      <c r="R102" s="8" t="s">
        <v>53</v>
      </c>
      <c r="S102" s="4">
        <v>66</v>
      </c>
      <c r="T102" s="5">
        <v>77</v>
      </c>
      <c r="U102" s="25">
        <f>E102*2+F102*3.5+H102*3+I102*2+L102*0.5+M102*3+N102*2+O102*3+P102*3+S102*2.5+T102*2.5</f>
        <v>1791.5</v>
      </c>
      <c r="V102" s="25">
        <v>27</v>
      </c>
      <c r="W102" s="25">
        <f t="shared" si="18"/>
        <v>66.351851851851848</v>
      </c>
      <c r="Y102" s="9" t="s">
        <v>278</v>
      </c>
      <c r="Z102" s="23" t="s">
        <v>279</v>
      </c>
      <c r="AA102" s="6">
        <v>63</v>
      </c>
      <c r="AB102" s="9" t="s">
        <v>53</v>
      </c>
      <c r="AC102" s="9" t="s">
        <v>53</v>
      </c>
      <c r="AD102" s="9" t="s">
        <v>53</v>
      </c>
      <c r="AE102" s="9" t="s">
        <v>58</v>
      </c>
      <c r="AF102" s="6"/>
      <c r="AG102" s="6">
        <v>74</v>
      </c>
      <c r="AH102" s="9" t="s">
        <v>53</v>
      </c>
      <c r="AI102" s="9" t="s">
        <v>53</v>
      </c>
      <c r="AJ102" s="6">
        <v>34</v>
      </c>
      <c r="AK102" s="9" t="s">
        <v>53</v>
      </c>
      <c r="AL102" s="9" t="s">
        <v>53</v>
      </c>
      <c r="AM102" s="6">
        <v>86</v>
      </c>
      <c r="AN102" s="6">
        <v>48</v>
      </c>
      <c r="AO102" s="9" t="s">
        <v>53</v>
      </c>
      <c r="AP102" s="9" t="s">
        <v>53</v>
      </c>
      <c r="AQ102" s="9" t="s">
        <v>53</v>
      </c>
      <c r="AR102" s="6">
        <v>88</v>
      </c>
      <c r="AS102" s="6">
        <v>75</v>
      </c>
      <c r="AT102" s="9" t="s">
        <v>58</v>
      </c>
      <c r="AU102" s="25">
        <f>AA102*1.5+AE102*1+AG102*2.5+AJ102*4.5+AM102*2+AN102*3.5+AR102*6+AS102*2+AT102*1</f>
        <v>1600.5</v>
      </c>
      <c r="AV102" s="31">
        <v>24</v>
      </c>
      <c r="AW102" s="31">
        <f t="shared" si="19"/>
        <v>66.6875</v>
      </c>
      <c r="AX102" s="25">
        <f t="shared" si="20"/>
        <v>3392</v>
      </c>
      <c r="AY102" s="25">
        <f t="shared" si="21"/>
        <v>51</v>
      </c>
      <c r="AZ102" s="25">
        <f t="shared" si="22"/>
        <v>66.509803921568633</v>
      </c>
      <c r="BA102" s="25">
        <v>0</v>
      </c>
      <c r="BB102" s="25">
        <f t="shared" si="23"/>
        <v>66.509803921568633</v>
      </c>
    </row>
    <row r="103" spans="1:54" x14ac:dyDescent="0.15">
      <c r="A103" s="17">
        <v>100</v>
      </c>
      <c r="B103" s="8" t="s">
        <v>289</v>
      </c>
      <c r="C103" s="11" t="s">
        <v>290</v>
      </c>
      <c r="D103" s="8" t="s">
        <v>53</v>
      </c>
      <c r="E103" s="8" t="s">
        <v>99</v>
      </c>
      <c r="F103" s="4">
        <v>66</v>
      </c>
      <c r="G103" s="8" t="s">
        <v>53</v>
      </c>
      <c r="H103" s="4">
        <v>76</v>
      </c>
      <c r="I103" s="4">
        <v>70</v>
      </c>
      <c r="J103" s="4"/>
      <c r="K103" s="8" t="s">
        <v>53</v>
      </c>
      <c r="L103" s="4">
        <v>83</v>
      </c>
      <c r="M103" s="4">
        <v>71</v>
      </c>
      <c r="N103" s="4">
        <v>62</v>
      </c>
      <c r="O103" s="4">
        <v>60</v>
      </c>
      <c r="P103" s="4">
        <v>61</v>
      </c>
      <c r="Q103" s="4">
        <v>83</v>
      </c>
      <c r="R103" s="8" t="s">
        <v>53</v>
      </c>
      <c r="S103" s="8" t="s">
        <v>105</v>
      </c>
      <c r="T103" s="4">
        <v>84</v>
      </c>
      <c r="U103" s="25">
        <f>E103*2+F103*3.5+H103*3+I103*2+L103*0.5+M103*3+N103*2+O103*3+P103*3+Q103*2+S103*2.5+T103*2.5</f>
        <v>1899.5</v>
      </c>
      <c r="V103" s="25">
        <v>29</v>
      </c>
      <c r="W103" s="25">
        <f t="shared" si="18"/>
        <v>65.5</v>
      </c>
      <c r="Y103" s="9" t="s">
        <v>289</v>
      </c>
      <c r="Z103" s="23" t="s">
        <v>290</v>
      </c>
      <c r="AA103" s="6">
        <v>65</v>
      </c>
      <c r="AB103" s="9" t="s">
        <v>53</v>
      </c>
      <c r="AC103" s="9" t="s">
        <v>53</v>
      </c>
      <c r="AD103" s="9" t="s">
        <v>53</v>
      </c>
      <c r="AE103" s="9" t="s">
        <v>55</v>
      </c>
      <c r="AF103" s="9" t="s">
        <v>53</v>
      </c>
      <c r="AG103" s="6">
        <v>67</v>
      </c>
      <c r="AH103" s="9" t="s">
        <v>53</v>
      </c>
      <c r="AI103" s="9" t="s">
        <v>53</v>
      </c>
      <c r="AJ103" s="6">
        <v>50</v>
      </c>
      <c r="AK103" s="9" t="s">
        <v>53</v>
      </c>
      <c r="AL103" s="9" t="s">
        <v>53</v>
      </c>
      <c r="AM103" s="9" t="s">
        <v>53</v>
      </c>
      <c r="AN103" s="6">
        <v>74</v>
      </c>
      <c r="AO103" s="9" t="s">
        <v>53</v>
      </c>
      <c r="AP103" s="9" t="s">
        <v>53</v>
      </c>
      <c r="AQ103" s="9" t="s">
        <v>53</v>
      </c>
      <c r="AR103" s="6">
        <v>66</v>
      </c>
      <c r="AS103" s="6">
        <v>69</v>
      </c>
      <c r="AT103" s="10" t="s">
        <v>55</v>
      </c>
      <c r="AU103" s="25">
        <f>AA103*1.5+AE103*1+AG103*2.5+AJ103*4.5+AN103*3.5+AR103*6+AS103*2+AT103*1</f>
        <v>1453</v>
      </c>
      <c r="AV103" s="31">
        <v>22</v>
      </c>
      <c r="AW103" s="31">
        <f t="shared" si="19"/>
        <v>66.045454545454547</v>
      </c>
      <c r="AX103" s="25">
        <f t="shared" si="20"/>
        <v>3352.5</v>
      </c>
      <c r="AY103" s="25">
        <f t="shared" si="21"/>
        <v>51</v>
      </c>
      <c r="AZ103" s="25">
        <f t="shared" si="22"/>
        <v>65.735294117647058</v>
      </c>
      <c r="BA103" s="25">
        <v>0</v>
      </c>
      <c r="BB103" s="25">
        <f t="shared" si="23"/>
        <v>65.735294117647058</v>
      </c>
    </row>
    <row r="104" spans="1:54" x14ac:dyDescent="0.15">
      <c r="A104" s="17">
        <v>101</v>
      </c>
      <c r="B104" s="8" t="s">
        <v>287</v>
      </c>
      <c r="C104" s="8" t="s">
        <v>288</v>
      </c>
      <c r="D104" s="8" t="s">
        <v>53</v>
      </c>
      <c r="E104" s="4">
        <v>60</v>
      </c>
      <c r="F104" s="4">
        <v>61</v>
      </c>
      <c r="G104" s="8" t="s">
        <v>53</v>
      </c>
      <c r="H104" s="4">
        <v>78</v>
      </c>
      <c r="I104" s="4">
        <v>68</v>
      </c>
      <c r="J104" s="8" t="s">
        <v>53</v>
      </c>
      <c r="K104" s="8" t="s">
        <v>53</v>
      </c>
      <c r="L104" s="4">
        <v>74</v>
      </c>
      <c r="M104" s="4">
        <v>67</v>
      </c>
      <c r="N104" s="8" t="s">
        <v>53</v>
      </c>
      <c r="O104" s="4">
        <v>68</v>
      </c>
      <c r="P104" s="4">
        <v>69</v>
      </c>
      <c r="Q104" s="8" t="s">
        <v>53</v>
      </c>
      <c r="R104" s="8" t="s">
        <v>53</v>
      </c>
      <c r="S104" s="4">
        <v>75</v>
      </c>
      <c r="T104" s="4">
        <v>75</v>
      </c>
      <c r="U104" s="25">
        <f>E104*2+F104*3.5+H104*3+I104*2+L104*0.5+M104*3+O104*3+P104*3+S104*2.5+T104*2.5</f>
        <v>1727.5</v>
      </c>
      <c r="V104" s="25">
        <v>27</v>
      </c>
      <c r="W104" s="25">
        <f t="shared" si="18"/>
        <v>63.981481481481481</v>
      </c>
      <c r="Y104" s="9" t="s">
        <v>287</v>
      </c>
      <c r="Z104" s="23" t="s">
        <v>288</v>
      </c>
      <c r="AA104" s="6">
        <v>62</v>
      </c>
      <c r="AB104" s="9" t="s">
        <v>53</v>
      </c>
      <c r="AC104" s="9" t="s">
        <v>53</v>
      </c>
      <c r="AD104" s="9" t="s">
        <v>53</v>
      </c>
      <c r="AE104" s="9" t="s">
        <v>55</v>
      </c>
      <c r="AF104" s="9" t="s">
        <v>53</v>
      </c>
      <c r="AG104" s="6">
        <v>52</v>
      </c>
      <c r="AH104" s="9" t="s">
        <v>53</v>
      </c>
      <c r="AI104" s="9" t="s">
        <v>53</v>
      </c>
      <c r="AJ104" s="6">
        <v>43</v>
      </c>
      <c r="AK104" s="10" t="s">
        <v>53</v>
      </c>
      <c r="AL104" s="9" t="s">
        <v>53</v>
      </c>
      <c r="AM104" s="7">
        <v>68</v>
      </c>
      <c r="AN104" s="7">
        <v>85</v>
      </c>
      <c r="AO104" s="10" t="s">
        <v>53</v>
      </c>
      <c r="AP104" s="10" t="s">
        <v>53</v>
      </c>
      <c r="AQ104" s="10" t="s">
        <v>53</v>
      </c>
      <c r="AR104" s="7">
        <v>82</v>
      </c>
      <c r="AS104" s="7">
        <v>54</v>
      </c>
      <c r="AT104" s="10" t="s">
        <v>55</v>
      </c>
      <c r="AU104" s="25">
        <f>AA104*1.5+AE104*1+AG104*2.5+AJ104*4.5+AM104*2+AN104*3.5+AR104*6+AS104*2+AT104*1</f>
        <v>1620</v>
      </c>
      <c r="AV104" s="31">
        <v>24</v>
      </c>
      <c r="AW104" s="31">
        <f t="shared" si="19"/>
        <v>67.5</v>
      </c>
      <c r="AX104" s="25">
        <f t="shared" si="20"/>
        <v>3347.5</v>
      </c>
      <c r="AY104" s="25">
        <f t="shared" si="21"/>
        <v>51</v>
      </c>
      <c r="AZ104" s="25">
        <f t="shared" si="22"/>
        <v>65.637254901960787</v>
      </c>
      <c r="BA104" s="25">
        <v>0</v>
      </c>
      <c r="BB104" s="25">
        <f t="shared" si="23"/>
        <v>65.637254901960787</v>
      </c>
    </row>
    <row r="105" spans="1:54" x14ac:dyDescent="0.15">
      <c r="A105" s="17">
        <v>102</v>
      </c>
      <c r="B105" s="8" t="s">
        <v>276</v>
      </c>
      <c r="C105" s="11" t="s">
        <v>277</v>
      </c>
      <c r="D105" s="8" t="s">
        <v>53</v>
      </c>
      <c r="E105" s="8" t="s">
        <v>105</v>
      </c>
      <c r="F105" s="4">
        <v>63</v>
      </c>
      <c r="G105" s="4">
        <v>80</v>
      </c>
      <c r="H105" s="4">
        <v>82</v>
      </c>
      <c r="I105" s="4">
        <v>87</v>
      </c>
      <c r="J105" s="4"/>
      <c r="K105" s="8" t="s">
        <v>53</v>
      </c>
      <c r="L105" s="4">
        <v>90</v>
      </c>
      <c r="M105" s="4">
        <v>68</v>
      </c>
      <c r="N105" s="4">
        <v>90</v>
      </c>
      <c r="O105" s="8" t="s">
        <v>53</v>
      </c>
      <c r="P105" s="8" t="s">
        <v>99</v>
      </c>
      <c r="Q105" s="8" t="s">
        <v>53</v>
      </c>
      <c r="R105" s="4">
        <v>60</v>
      </c>
      <c r="S105" s="8" t="s">
        <v>53</v>
      </c>
      <c r="T105" s="8" t="s">
        <v>199</v>
      </c>
      <c r="U105" s="25">
        <f>E105*2+F105*3.5+G105*2+H105*3+I105*2+L105*0.5+M105*3+N105*2+P105*3+R105*2.5+T105*2.5</f>
        <v>1707.5</v>
      </c>
      <c r="V105" s="25">
        <v>26</v>
      </c>
      <c r="W105" s="25">
        <f t="shared" si="18"/>
        <v>65.67307692307692</v>
      </c>
      <c r="Y105" s="9" t="s">
        <v>276</v>
      </c>
      <c r="Z105" s="23" t="s">
        <v>277</v>
      </c>
      <c r="AA105" s="6">
        <v>72</v>
      </c>
      <c r="AB105" s="9" t="s">
        <v>53</v>
      </c>
      <c r="AC105" s="9" t="s">
        <v>53</v>
      </c>
      <c r="AD105" s="9" t="s">
        <v>53</v>
      </c>
      <c r="AE105" s="9" t="s">
        <v>54</v>
      </c>
      <c r="AF105" s="9" t="s">
        <v>53</v>
      </c>
      <c r="AG105" s="6">
        <v>64</v>
      </c>
      <c r="AH105" s="9" t="s">
        <v>58</v>
      </c>
      <c r="AI105" s="6">
        <v>41</v>
      </c>
      <c r="AJ105" s="6">
        <v>43</v>
      </c>
      <c r="AK105" s="9" t="s">
        <v>53</v>
      </c>
      <c r="AL105" s="6">
        <v>36</v>
      </c>
      <c r="AM105" s="6">
        <v>92</v>
      </c>
      <c r="AN105" s="6">
        <v>73</v>
      </c>
      <c r="AO105" s="9" t="s">
        <v>53</v>
      </c>
      <c r="AP105" s="6">
        <v>77</v>
      </c>
      <c r="AQ105" s="6">
        <v>70</v>
      </c>
      <c r="AR105" s="6">
        <v>86</v>
      </c>
      <c r="AS105" s="6">
        <v>75</v>
      </c>
      <c r="AT105" s="10" t="s">
        <v>55</v>
      </c>
      <c r="AU105" s="25">
        <f>AA105*1.5+AE105*1+AG105*2.5+AH105*1+AI105*6+AL105*2.5+AM105*2+AJ105*4.5+AN105*3.5+AP105*1.5+AQ105*4+AR105*6+AS105*2+AT105*1</f>
        <v>2553.5</v>
      </c>
      <c r="AV105" s="31">
        <v>39</v>
      </c>
      <c r="AW105" s="31">
        <f t="shared" si="19"/>
        <v>65.474358974358978</v>
      </c>
      <c r="AX105" s="25">
        <f t="shared" si="20"/>
        <v>4261</v>
      </c>
      <c r="AY105" s="25">
        <f t="shared" si="21"/>
        <v>65</v>
      </c>
      <c r="AZ105" s="25">
        <f t="shared" si="22"/>
        <v>65.553846153846152</v>
      </c>
      <c r="BA105" s="25">
        <v>0</v>
      </c>
      <c r="BB105" s="25">
        <f t="shared" si="23"/>
        <v>65.553846153846152</v>
      </c>
    </row>
    <row r="106" spans="1:54" x14ac:dyDescent="0.15">
      <c r="A106" s="17">
        <v>103</v>
      </c>
      <c r="B106" s="8" t="s">
        <v>272</v>
      </c>
      <c r="C106" s="11" t="s">
        <v>273</v>
      </c>
      <c r="D106" s="8" t="s">
        <v>53</v>
      </c>
      <c r="E106" s="4">
        <v>68</v>
      </c>
      <c r="F106" s="8" t="s">
        <v>173</v>
      </c>
      <c r="G106" s="4">
        <v>84</v>
      </c>
      <c r="H106" s="4">
        <v>83</v>
      </c>
      <c r="I106" s="4">
        <v>76</v>
      </c>
      <c r="J106" s="8" t="s">
        <v>53</v>
      </c>
      <c r="K106" s="8" t="s">
        <v>53</v>
      </c>
      <c r="L106" s="8" t="s">
        <v>265</v>
      </c>
      <c r="M106" s="8" t="s">
        <v>192</v>
      </c>
      <c r="N106" s="8" t="s">
        <v>53</v>
      </c>
      <c r="O106" s="4">
        <v>74</v>
      </c>
      <c r="P106" s="8" t="s">
        <v>139</v>
      </c>
      <c r="Q106" s="8" t="s">
        <v>53</v>
      </c>
      <c r="R106" s="8" t="s">
        <v>99</v>
      </c>
      <c r="S106" s="8" t="s">
        <v>53</v>
      </c>
      <c r="T106" s="4">
        <v>76</v>
      </c>
      <c r="U106" s="25">
        <f>E106*2+F106*3.5+G106*2+H106*3+I106*2+L106*0.5+M106*3+O106*3+P106*3+R106*2.5+T106*2.5</f>
        <v>1726</v>
      </c>
      <c r="V106" s="25">
        <v>27</v>
      </c>
      <c r="W106" s="25">
        <f t="shared" si="18"/>
        <v>63.925925925925924</v>
      </c>
      <c r="Y106" s="9" t="s">
        <v>272</v>
      </c>
      <c r="Z106" s="23" t="s">
        <v>273</v>
      </c>
      <c r="AA106" s="6">
        <v>81</v>
      </c>
      <c r="AB106" s="6">
        <v>50</v>
      </c>
      <c r="AC106" s="9" t="s">
        <v>53</v>
      </c>
      <c r="AD106" s="9" t="s">
        <v>53</v>
      </c>
      <c r="AE106" s="9" t="s">
        <v>55</v>
      </c>
      <c r="AF106" s="6">
        <v>85</v>
      </c>
      <c r="AG106" s="6">
        <v>71</v>
      </c>
      <c r="AH106" s="9" t="s">
        <v>55</v>
      </c>
      <c r="AI106" s="9" t="s">
        <v>53</v>
      </c>
      <c r="AJ106" s="6">
        <v>50</v>
      </c>
      <c r="AK106" s="10" t="s">
        <v>58</v>
      </c>
      <c r="AL106" s="9" t="s">
        <v>53</v>
      </c>
      <c r="AM106" s="10" t="s">
        <v>265</v>
      </c>
      <c r="AN106" s="7">
        <v>76</v>
      </c>
      <c r="AO106" s="10" t="s">
        <v>53</v>
      </c>
      <c r="AP106" s="7">
        <v>74</v>
      </c>
      <c r="AQ106" s="7">
        <v>65</v>
      </c>
      <c r="AR106" s="7">
        <v>78</v>
      </c>
      <c r="AS106" s="7">
        <v>74</v>
      </c>
      <c r="AT106" s="10" t="s">
        <v>55</v>
      </c>
      <c r="AU106" s="25">
        <f>AA106*1.5+AB106*3+AE106*1+AG106*2.5+AF106*2+AH106*1+AJ106*4.5+AK106*1+AM106*2+AN106*3.5+AP106*1.5+AQ106*4+AR106*6+AS106*2+AT106*1</f>
        <v>2427</v>
      </c>
      <c r="AV106" s="31">
        <v>36.5</v>
      </c>
      <c r="AW106" s="31">
        <f t="shared" si="19"/>
        <v>66.493150684931507</v>
      </c>
      <c r="AX106" s="25">
        <f t="shared" si="20"/>
        <v>4153</v>
      </c>
      <c r="AY106" s="25">
        <f t="shared" si="21"/>
        <v>63.5</v>
      </c>
      <c r="AZ106" s="25">
        <f t="shared" si="22"/>
        <v>65.4015748031496</v>
      </c>
      <c r="BA106" s="25">
        <v>0</v>
      </c>
      <c r="BB106" s="25">
        <f t="shared" si="23"/>
        <v>65.4015748031496</v>
      </c>
    </row>
    <row r="107" spans="1:54" x14ac:dyDescent="0.15">
      <c r="A107" s="17">
        <v>104</v>
      </c>
      <c r="B107" s="8" t="s">
        <v>285</v>
      </c>
      <c r="C107" s="12" t="s">
        <v>286</v>
      </c>
      <c r="D107" s="8" t="s">
        <v>104</v>
      </c>
      <c r="E107" s="4">
        <v>63</v>
      </c>
      <c r="F107" s="4">
        <v>61</v>
      </c>
      <c r="G107" s="8" t="s">
        <v>53</v>
      </c>
      <c r="H107" s="4">
        <v>78</v>
      </c>
      <c r="I107" s="4">
        <v>77</v>
      </c>
      <c r="J107" s="8" t="s">
        <v>99</v>
      </c>
      <c r="K107" s="8" t="s">
        <v>53</v>
      </c>
      <c r="L107" s="4">
        <v>85</v>
      </c>
      <c r="M107" s="8" t="s">
        <v>104</v>
      </c>
      <c r="N107" s="4">
        <v>82</v>
      </c>
      <c r="O107" s="4">
        <v>71</v>
      </c>
      <c r="P107" s="8" t="s">
        <v>139</v>
      </c>
      <c r="Q107" s="8" t="s">
        <v>53</v>
      </c>
      <c r="R107" s="8" t="s">
        <v>53</v>
      </c>
      <c r="S107" s="4">
        <v>72</v>
      </c>
      <c r="T107" s="4">
        <v>71</v>
      </c>
      <c r="U107" s="25">
        <f>D107*4.5+E107*2+F107*3.5+H107*3+I107*2+J107*2+L107*0.5+M107*3+N107*2+O107*3+P107*3+S107*2.5+T107*2.5</f>
        <v>2128</v>
      </c>
      <c r="V107" s="25">
        <v>33.5</v>
      </c>
      <c r="W107" s="25">
        <f t="shared" si="18"/>
        <v>63.522388059701491</v>
      </c>
      <c r="Y107" s="9" t="s">
        <v>285</v>
      </c>
      <c r="Z107" s="23" t="s">
        <v>286</v>
      </c>
      <c r="AA107" s="6">
        <v>62</v>
      </c>
      <c r="AB107" s="6"/>
      <c r="AC107" s="6"/>
      <c r="AD107" s="9" t="s">
        <v>53</v>
      </c>
      <c r="AE107" s="9" t="s">
        <v>54</v>
      </c>
      <c r="AF107" s="9" t="s">
        <v>53</v>
      </c>
      <c r="AG107" s="6">
        <v>50</v>
      </c>
      <c r="AH107" s="9" t="s">
        <v>53</v>
      </c>
      <c r="AI107" s="9" t="s">
        <v>53</v>
      </c>
      <c r="AJ107" s="6">
        <v>44</v>
      </c>
      <c r="AK107" s="10" t="s">
        <v>53</v>
      </c>
      <c r="AL107" s="9" t="s">
        <v>53</v>
      </c>
      <c r="AM107" s="7">
        <v>65</v>
      </c>
      <c r="AN107" s="7">
        <v>82</v>
      </c>
      <c r="AO107" s="10" t="s">
        <v>53</v>
      </c>
      <c r="AP107" s="10" t="s">
        <v>53</v>
      </c>
      <c r="AQ107" s="10" t="s">
        <v>53</v>
      </c>
      <c r="AR107" s="7">
        <v>79</v>
      </c>
      <c r="AS107" s="7">
        <v>73</v>
      </c>
      <c r="AT107" s="10" t="s">
        <v>58</v>
      </c>
      <c r="AU107" s="25">
        <f>AA107*1.5+AE107*1+AG107*2.5+AJ107*4.5+AM107*2+AN107*3.5+AR107*6+AS107*2+AT107*1</f>
        <v>1623</v>
      </c>
      <c r="AV107" s="31">
        <v>24</v>
      </c>
      <c r="AW107" s="31">
        <f t="shared" si="19"/>
        <v>67.625</v>
      </c>
      <c r="AX107" s="25">
        <f t="shared" si="20"/>
        <v>3751</v>
      </c>
      <c r="AY107" s="25">
        <f t="shared" si="21"/>
        <v>57.5</v>
      </c>
      <c r="AZ107" s="25">
        <f t="shared" si="22"/>
        <v>65.234782608695653</v>
      </c>
      <c r="BA107" s="25">
        <v>0</v>
      </c>
      <c r="BB107" s="25">
        <f t="shared" si="23"/>
        <v>65.234782608695653</v>
      </c>
    </row>
    <row r="108" spans="1:54" x14ac:dyDescent="0.15">
      <c r="A108" s="17">
        <v>105</v>
      </c>
      <c r="B108" s="8" t="s">
        <v>280</v>
      </c>
      <c r="C108" s="11" t="s">
        <v>281</v>
      </c>
      <c r="D108" s="8" t="s">
        <v>53</v>
      </c>
      <c r="E108" s="4">
        <v>62</v>
      </c>
      <c r="F108" s="8" t="s">
        <v>99</v>
      </c>
      <c r="G108" s="8" t="s">
        <v>53</v>
      </c>
      <c r="H108" s="4">
        <v>80</v>
      </c>
      <c r="I108" s="4">
        <v>71</v>
      </c>
      <c r="J108" s="8" t="s">
        <v>53</v>
      </c>
      <c r="K108" s="8" t="s">
        <v>53</v>
      </c>
      <c r="L108" s="4">
        <v>66</v>
      </c>
      <c r="M108" s="4">
        <v>60</v>
      </c>
      <c r="N108" s="4">
        <v>86</v>
      </c>
      <c r="O108" s="4">
        <v>64</v>
      </c>
      <c r="P108" s="4">
        <v>60</v>
      </c>
      <c r="Q108" s="8" t="s">
        <v>53</v>
      </c>
      <c r="R108" s="8" t="s">
        <v>53</v>
      </c>
      <c r="S108" s="8" t="s">
        <v>208</v>
      </c>
      <c r="T108" s="13" t="s">
        <v>282</v>
      </c>
      <c r="U108" s="25">
        <f>E108*2+F108*3.5+H108*3+I108*2+L108*0.5+M108*3+N108*2+O108*3+P108*3+S108*2.5+T108*2.5</f>
        <v>1617</v>
      </c>
      <c r="V108" s="25">
        <v>27</v>
      </c>
      <c r="W108" s="25">
        <f t="shared" si="18"/>
        <v>59.888888888888886</v>
      </c>
      <c r="Y108" s="9" t="s">
        <v>280</v>
      </c>
      <c r="Z108" s="23" t="s">
        <v>281</v>
      </c>
      <c r="AA108" s="6">
        <v>60</v>
      </c>
      <c r="AB108" s="6"/>
      <c r="AC108" s="6"/>
      <c r="AD108" s="9" t="s">
        <v>53</v>
      </c>
      <c r="AE108" s="9" t="s">
        <v>55</v>
      </c>
      <c r="AF108" s="6"/>
      <c r="AG108" s="6">
        <v>70</v>
      </c>
      <c r="AH108" s="9" t="s">
        <v>53</v>
      </c>
      <c r="AI108" s="9" t="s">
        <v>53</v>
      </c>
      <c r="AJ108" s="6">
        <v>39</v>
      </c>
      <c r="AK108" s="9" t="s">
        <v>53</v>
      </c>
      <c r="AL108" s="9" t="s">
        <v>53</v>
      </c>
      <c r="AM108" s="6">
        <v>80</v>
      </c>
      <c r="AN108" s="6">
        <v>81</v>
      </c>
      <c r="AO108" s="9" t="s">
        <v>53</v>
      </c>
      <c r="AP108" s="9" t="s">
        <v>53</v>
      </c>
      <c r="AQ108" s="9" t="s">
        <v>53</v>
      </c>
      <c r="AR108" s="6">
        <v>75</v>
      </c>
      <c r="AS108" s="6">
        <v>83</v>
      </c>
      <c r="AT108" s="9" t="s">
        <v>58</v>
      </c>
      <c r="AU108" s="25">
        <f>AA108*1.5+AE108*1+AG108*2.5+AJ108*4.5+AM108*2.5+AN108*3.5+AR108*6+AS108*2+AT108*1</f>
        <v>1700</v>
      </c>
      <c r="AV108" s="31">
        <v>24</v>
      </c>
      <c r="AW108" s="31">
        <f t="shared" si="19"/>
        <v>70.833333333333329</v>
      </c>
      <c r="AX108" s="25">
        <f t="shared" si="20"/>
        <v>3317</v>
      </c>
      <c r="AY108" s="25">
        <f t="shared" si="21"/>
        <v>51</v>
      </c>
      <c r="AZ108" s="25">
        <f t="shared" si="22"/>
        <v>65.039215686274517</v>
      </c>
      <c r="BA108" s="25">
        <v>0</v>
      </c>
      <c r="BB108" s="25">
        <f t="shared" si="23"/>
        <v>65.039215686274517</v>
      </c>
    </row>
    <row r="109" spans="1:54" x14ac:dyDescent="0.15">
      <c r="A109" s="17">
        <v>106</v>
      </c>
      <c r="B109" s="8" t="s">
        <v>294</v>
      </c>
      <c r="C109" s="11" t="s">
        <v>295</v>
      </c>
      <c r="D109" s="8" t="s">
        <v>53</v>
      </c>
      <c r="E109" s="4">
        <v>62</v>
      </c>
      <c r="F109" s="4">
        <v>61</v>
      </c>
      <c r="G109" s="8" t="s">
        <v>53</v>
      </c>
      <c r="H109" s="4">
        <v>79</v>
      </c>
      <c r="I109" s="4">
        <v>81</v>
      </c>
      <c r="J109" s="8" t="s">
        <v>53</v>
      </c>
      <c r="K109" s="8" t="s">
        <v>53</v>
      </c>
      <c r="L109" s="4">
        <v>90</v>
      </c>
      <c r="M109" s="4">
        <v>74</v>
      </c>
      <c r="N109" s="4">
        <v>65</v>
      </c>
      <c r="O109" s="4">
        <v>61</v>
      </c>
      <c r="P109" s="4">
        <v>68</v>
      </c>
      <c r="Q109" s="8" t="s">
        <v>53</v>
      </c>
      <c r="R109" s="8" t="s">
        <v>53</v>
      </c>
      <c r="S109" s="8" t="s">
        <v>254</v>
      </c>
      <c r="T109" s="4">
        <v>78</v>
      </c>
      <c r="U109" s="25">
        <f>E109*2+F109*3.5+H109*3+I109*2+L109*0.5+M109*3+N109*2+O109*3+P109*3+S109*2.5+T109*2.5</f>
        <v>1808</v>
      </c>
      <c r="V109" s="25">
        <v>27</v>
      </c>
      <c r="W109" s="25">
        <f t="shared" si="18"/>
        <v>66.962962962962962</v>
      </c>
      <c r="Y109" s="9" t="s">
        <v>294</v>
      </c>
      <c r="Z109" s="23" t="s">
        <v>295</v>
      </c>
      <c r="AA109" s="6">
        <v>60</v>
      </c>
      <c r="AB109" s="9" t="s">
        <v>53</v>
      </c>
      <c r="AC109" s="9" t="s">
        <v>53</v>
      </c>
      <c r="AD109" s="9" t="s">
        <v>53</v>
      </c>
      <c r="AE109" s="9" t="s">
        <v>55</v>
      </c>
      <c r="AF109" s="9" t="s">
        <v>53</v>
      </c>
      <c r="AG109" s="6">
        <v>60</v>
      </c>
      <c r="AH109" s="9" t="s">
        <v>53</v>
      </c>
      <c r="AI109" s="9" t="s">
        <v>53</v>
      </c>
      <c r="AJ109" s="6">
        <v>33</v>
      </c>
      <c r="AK109" s="10" t="s">
        <v>53</v>
      </c>
      <c r="AL109" s="9" t="s">
        <v>53</v>
      </c>
      <c r="AM109" s="7">
        <v>87</v>
      </c>
      <c r="AN109" s="7">
        <v>31</v>
      </c>
      <c r="AO109" s="10" t="s">
        <v>53</v>
      </c>
      <c r="AP109" s="10" t="s">
        <v>53</v>
      </c>
      <c r="AQ109" s="10" t="s">
        <v>53</v>
      </c>
      <c r="AR109" s="7">
        <v>85</v>
      </c>
      <c r="AS109" s="7">
        <v>70</v>
      </c>
      <c r="AT109" s="10" t="s">
        <v>55</v>
      </c>
      <c r="AU109" s="25">
        <f>AA109*1.5+AE109*1+AG109*2.5+AJ109*4.5+AM109*2+AN109*3.5+AR109*6+AS109*2+AT109*1</f>
        <v>1491</v>
      </c>
      <c r="AV109" s="31">
        <v>24</v>
      </c>
      <c r="AW109" s="31">
        <f t="shared" si="19"/>
        <v>62.125</v>
      </c>
      <c r="AX109" s="25">
        <f t="shared" si="20"/>
        <v>3299</v>
      </c>
      <c r="AY109" s="25">
        <f t="shared" si="21"/>
        <v>51</v>
      </c>
      <c r="AZ109" s="25">
        <f t="shared" si="22"/>
        <v>64.686274509803923</v>
      </c>
      <c r="BA109" s="25">
        <v>0</v>
      </c>
      <c r="BB109" s="25">
        <f t="shared" si="23"/>
        <v>64.686274509803923</v>
      </c>
    </row>
    <row r="110" spans="1:54" x14ac:dyDescent="0.15">
      <c r="A110" s="17">
        <v>107</v>
      </c>
      <c r="B110" s="8" t="s">
        <v>296</v>
      </c>
      <c r="C110" s="12" t="s">
        <v>297</v>
      </c>
      <c r="D110" s="8" t="s">
        <v>298</v>
      </c>
      <c r="E110" s="8" t="s">
        <v>105</v>
      </c>
      <c r="F110" s="4">
        <v>64</v>
      </c>
      <c r="G110" s="8" t="s">
        <v>53</v>
      </c>
      <c r="H110" s="4">
        <v>75</v>
      </c>
      <c r="I110" s="4">
        <v>70</v>
      </c>
      <c r="J110" s="4"/>
      <c r="K110" s="8" t="s">
        <v>53</v>
      </c>
      <c r="L110" s="4">
        <v>80</v>
      </c>
      <c r="M110" s="4">
        <v>75</v>
      </c>
      <c r="N110" s="4">
        <v>75</v>
      </c>
      <c r="O110" s="4">
        <v>76</v>
      </c>
      <c r="P110" s="4">
        <v>63</v>
      </c>
      <c r="Q110" s="4">
        <v>87</v>
      </c>
      <c r="R110" s="8" t="s">
        <v>53</v>
      </c>
      <c r="S110" s="8" t="s">
        <v>299</v>
      </c>
      <c r="T110" s="4">
        <v>89</v>
      </c>
      <c r="U110" s="25">
        <f>D110*4.5+E110*2+F110*3.5+H110*3+I110*2+L110*0.5+M110*3+N110*2+O110*3+P110*3+Q110*2+S110*2.5+T110*2.5</f>
        <v>2020</v>
      </c>
      <c r="V110" s="25">
        <v>33.5</v>
      </c>
      <c r="W110" s="25">
        <f t="shared" si="18"/>
        <v>60.298507462686565</v>
      </c>
      <c r="Y110" s="9" t="s">
        <v>296</v>
      </c>
      <c r="Z110" s="23" t="s">
        <v>297</v>
      </c>
      <c r="AA110" s="6">
        <v>69</v>
      </c>
      <c r="AB110" s="9" t="s">
        <v>53</v>
      </c>
      <c r="AC110" s="9" t="s">
        <v>53</v>
      </c>
      <c r="AD110" s="9" t="s">
        <v>53</v>
      </c>
      <c r="AE110" s="9" t="s">
        <v>55</v>
      </c>
      <c r="AF110" s="9" t="s">
        <v>53</v>
      </c>
      <c r="AG110" s="6">
        <v>71</v>
      </c>
      <c r="AH110" s="9" t="s">
        <v>53</v>
      </c>
      <c r="AI110" s="9" t="s">
        <v>53</v>
      </c>
      <c r="AJ110" s="6">
        <v>44</v>
      </c>
      <c r="AK110" s="9" t="s">
        <v>53</v>
      </c>
      <c r="AL110" s="9" t="s">
        <v>53</v>
      </c>
      <c r="AM110" s="9" t="s">
        <v>53</v>
      </c>
      <c r="AN110" s="6">
        <v>79</v>
      </c>
      <c r="AO110" s="9" t="s">
        <v>53</v>
      </c>
      <c r="AP110" s="9" t="s">
        <v>53</v>
      </c>
      <c r="AQ110" s="9" t="s">
        <v>53</v>
      </c>
      <c r="AR110" s="6">
        <v>78</v>
      </c>
      <c r="AS110" s="6">
        <v>82</v>
      </c>
      <c r="AT110" s="10" t="s">
        <v>55</v>
      </c>
      <c r="AU110" s="25">
        <f>AA110*1.5+AE110*1+AG110*2.5+AJ110*4.5+AN110*3.5+AR110*6+AS110*2+AT110*1</f>
        <v>1557.5</v>
      </c>
      <c r="AV110" s="31">
        <v>22</v>
      </c>
      <c r="AW110" s="31">
        <f t="shared" si="19"/>
        <v>70.795454545454547</v>
      </c>
      <c r="AX110" s="25">
        <f t="shared" si="20"/>
        <v>3577.5</v>
      </c>
      <c r="AY110" s="25">
        <f t="shared" si="21"/>
        <v>55.5</v>
      </c>
      <c r="AZ110" s="25">
        <f t="shared" si="22"/>
        <v>64.459459459459453</v>
      </c>
      <c r="BA110" s="25">
        <v>0</v>
      </c>
      <c r="BB110" s="25">
        <f t="shared" si="23"/>
        <v>64.459459459459453</v>
      </c>
    </row>
    <row r="111" spans="1:54" x14ac:dyDescent="0.15">
      <c r="A111" s="17">
        <v>108</v>
      </c>
      <c r="B111" s="8" t="s">
        <v>300</v>
      </c>
      <c r="C111" s="11" t="s">
        <v>301</v>
      </c>
      <c r="D111" s="8" t="s">
        <v>53</v>
      </c>
      <c r="E111" s="8" t="s">
        <v>144</v>
      </c>
      <c r="F111" s="4">
        <v>70</v>
      </c>
      <c r="G111" s="8" t="s">
        <v>53</v>
      </c>
      <c r="H111" s="4">
        <v>71</v>
      </c>
      <c r="I111" s="8" t="s">
        <v>302</v>
      </c>
      <c r="J111" s="8" t="s">
        <v>53</v>
      </c>
      <c r="K111" s="8" t="s">
        <v>192</v>
      </c>
      <c r="L111" s="4">
        <v>69</v>
      </c>
      <c r="M111" s="4">
        <v>64</v>
      </c>
      <c r="N111" s="4">
        <v>60</v>
      </c>
      <c r="O111" s="4">
        <v>75</v>
      </c>
      <c r="P111" s="4">
        <v>69</v>
      </c>
      <c r="Q111" s="8" t="s">
        <v>53</v>
      </c>
      <c r="R111" s="8" t="s">
        <v>53</v>
      </c>
      <c r="S111" s="4">
        <v>80</v>
      </c>
      <c r="T111" s="4">
        <v>65</v>
      </c>
      <c r="U111" s="25">
        <f>E111*2+F111*3.5+H111*3+I111*2+K111*1.5+L111*0.5+M111*3+N111*2+O111*3+P111*3+S111*2.5+T111*2.5</f>
        <v>1809</v>
      </c>
      <c r="V111" s="25">
        <v>28.5</v>
      </c>
      <c r="W111" s="25">
        <f t="shared" si="18"/>
        <v>63.473684210526315</v>
      </c>
      <c r="Y111" s="9" t="s">
        <v>300</v>
      </c>
      <c r="Z111" s="23" t="s">
        <v>301</v>
      </c>
      <c r="AA111" s="6">
        <v>71</v>
      </c>
      <c r="AB111" s="9" t="s">
        <v>53</v>
      </c>
      <c r="AC111" s="9" t="s">
        <v>53</v>
      </c>
      <c r="AD111" s="9" t="s">
        <v>53</v>
      </c>
      <c r="AE111" s="9" t="s">
        <v>55</v>
      </c>
      <c r="AF111" s="9" t="s">
        <v>53</v>
      </c>
      <c r="AG111" s="6">
        <v>62</v>
      </c>
      <c r="AH111" s="9" t="s">
        <v>53</v>
      </c>
      <c r="AI111" s="9" t="s">
        <v>53</v>
      </c>
      <c r="AJ111" s="6">
        <v>33</v>
      </c>
      <c r="AK111" s="10" t="s">
        <v>53</v>
      </c>
      <c r="AL111" s="9" t="s">
        <v>53</v>
      </c>
      <c r="AM111" s="7">
        <v>68</v>
      </c>
      <c r="AN111" s="7">
        <v>71</v>
      </c>
      <c r="AO111" s="10" t="s">
        <v>53</v>
      </c>
      <c r="AP111" s="10" t="s">
        <v>53</v>
      </c>
      <c r="AQ111" s="7"/>
      <c r="AR111" s="7">
        <v>81</v>
      </c>
      <c r="AS111" s="7">
        <v>66</v>
      </c>
      <c r="AT111" s="10" t="s">
        <v>303</v>
      </c>
      <c r="AU111" s="25">
        <f>AA111*1.5+AE111*1+AG111*2.5+AJ111*4.5+AM111*2+AN111*3.5+AR111*6+AS111*2+AT111*1</f>
        <v>1562.5</v>
      </c>
      <c r="AV111" s="31">
        <v>24</v>
      </c>
      <c r="AW111" s="31">
        <f t="shared" si="19"/>
        <v>65.104166666666671</v>
      </c>
      <c r="AX111" s="25">
        <f t="shared" si="20"/>
        <v>3371.5</v>
      </c>
      <c r="AY111" s="25">
        <f t="shared" si="21"/>
        <v>52.5</v>
      </c>
      <c r="AZ111" s="25">
        <f t="shared" si="22"/>
        <v>64.219047619047615</v>
      </c>
      <c r="BA111" s="25">
        <v>0</v>
      </c>
      <c r="BB111" s="25">
        <f t="shared" si="23"/>
        <v>64.219047619047615</v>
      </c>
    </row>
    <row r="112" spans="1:54" x14ac:dyDescent="0.15">
      <c r="A112" s="17">
        <v>109</v>
      </c>
      <c r="B112" s="8" t="s">
        <v>304</v>
      </c>
      <c r="C112" s="11" t="s">
        <v>305</v>
      </c>
      <c r="D112" s="8" t="s">
        <v>53</v>
      </c>
      <c r="E112" s="4">
        <v>62</v>
      </c>
      <c r="F112" s="4">
        <v>61</v>
      </c>
      <c r="G112" s="8" t="s">
        <v>53</v>
      </c>
      <c r="H112" s="4">
        <v>71</v>
      </c>
      <c r="I112" s="4">
        <v>82</v>
      </c>
      <c r="J112" s="8" t="s">
        <v>53</v>
      </c>
      <c r="K112" s="8" t="s">
        <v>53</v>
      </c>
      <c r="L112" s="4">
        <v>85</v>
      </c>
      <c r="M112" s="8" t="s">
        <v>208</v>
      </c>
      <c r="N112" s="4">
        <v>66</v>
      </c>
      <c r="O112" s="8" t="s">
        <v>173</v>
      </c>
      <c r="P112" s="4">
        <v>75</v>
      </c>
      <c r="Q112" s="8" t="s">
        <v>53</v>
      </c>
      <c r="R112" s="8" t="s">
        <v>53</v>
      </c>
      <c r="S112" s="8" t="s">
        <v>282</v>
      </c>
      <c r="T112" s="8" t="s">
        <v>144</v>
      </c>
      <c r="U112" s="25">
        <f>E112*2+F112*3.5+H112*3+I112*2+L112*0.5+M112*3+N112*2+O112*3+P112*3+S112*2.5+T112*2.5</f>
        <v>1622</v>
      </c>
      <c r="V112" s="25">
        <v>27</v>
      </c>
      <c r="W112" s="25">
        <f t="shared" si="18"/>
        <v>60.074074074074076</v>
      </c>
      <c r="Y112" s="9" t="s">
        <v>304</v>
      </c>
      <c r="Z112" s="23" t="s">
        <v>305</v>
      </c>
      <c r="AA112" s="6">
        <v>75</v>
      </c>
      <c r="AB112" s="9" t="s">
        <v>53</v>
      </c>
      <c r="AC112" s="9" t="s">
        <v>53</v>
      </c>
      <c r="AD112" s="9" t="s">
        <v>53</v>
      </c>
      <c r="AE112" s="9" t="s">
        <v>54</v>
      </c>
      <c r="AF112" s="9" t="s">
        <v>53</v>
      </c>
      <c r="AG112" s="6">
        <v>71</v>
      </c>
      <c r="AH112" s="9" t="s">
        <v>53</v>
      </c>
      <c r="AI112" s="9" t="s">
        <v>53</v>
      </c>
      <c r="AJ112" s="6">
        <v>36</v>
      </c>
      <c r="AK112" s="10" t="s">
        <v>53</v>
      </c>
      <c r="AL112" s="9" t="s">
        <v>53</v>
      </c>
      <c r="AM112" s="7">
        <v>86</v>
      </c>
      <c r="AN112" s="7">
        <v>48</v>
      </c>
      <c r="AO112" s="10" t="s">
        <v>53</v>
      </c>
      <c r="AP112" s="10" t="s">
        <v>53</v>
      </c>
      <c r="AQ112" s="10" t="s">
        <v>53</v>
      </c>
      <c r="AR112" s="7">
        <v>86</v>
      </c>
      <c r="AS112" s="7">
        <v>76</v>
      </c>
      <c r="AT112" s="10" t="s">
        <v>58</v>
      </c>
      <c r="AU112" s="25">
        <f>AA112*1.5+AE112*1+AG112*2.5+AJ112*4.5+AM112*2+AN112*3.5+AR112*6+AS112*2+AT112*1</f>
        <v>1630</v>
      </c>
      <c r="AV112" s="31">
        <v>24</v>
      </c>
      <c r="AW112" s="31">
        <f t="shared" si="19"/>
        <v>67.916666666666671</v>
      </c>
      <c r="AX112" s="25">
        <f t="shared" si="20"/>
        <v>3252</v>
      </c>
      <c r="AY112" s="25">
        <f t="shared" si="21"/>
        <v>51</v>
      </c>
      <c r="AZ112" s="25">
        <f t="shared" si="22"/>
        <v>63.764705882352942</v>
      </c>
      <c r="BA112" s="25">
        <v>0</v>
      </c>
      <c r="BB112" s="25">
        <f t="shared" si="23"/>
        <v>63.764705882352942</v>
      </c>
    </row>
    <row r="113" spans="1:54" x14ac:dyDescent="0.15">
      <c r="A113" s="17">
        <v>110</v>
      </c>
      <c r="B113" s="8" t="s">
        <v>313</v>
      </c>
      <c r="C113" s="11" t="s">
        <v>314</v>
      </c>
      <c r="D113" s="8" t="s">
        <v>53</v>
      </c>
      <c r="E113" s="8" t="s">
        <v>180</v>
      </c>
      <c r="F113" s="4">
        <v>65</v>
      </c>
      <c r="G113" s="8" t="s">
        <v>53</v>
      </c>
      <c r="H113" s="4">
        <v>81</v>
      </c>
      <c r="I113" s="4">
        <v>78</v>
      </c>
      <c r="J113" s="8" t="s">
        <v>53</v>
      </c>
      <c r="K113" s="8" t="s">
        <v>53</v>
      </c>
      <c r="L113" s="4">
        <v>89</v>
      </c>
      <c r="M113" s="8" t="s">
        <v>143</v>
      </c>
      <c r="N113" s="8" t="s">
        <v>53</v>
      </c>
      <c r="O113" s="8" t="s">
        <v>192</v>
      </c>
      <c r="P113" s="8" t="s">
        <v>140</v>
      </c>
      <c r="Q113" s="4">
        <v>86</v>
      </c>
      <c r="R113" s="8" t="s">
        <v>53</v>
      </c>
      <c r="S113" s="8" t="s">
        <v>209</v>
      </c>
      <c r="T113" s="4">
        <v>83</v>
      </c>
      <c r="U113" s="25">
        <f>E113*2+F113*3.5+H113*3+I113*2+L113*0.5+M113*3+O113*3+P113*3+Q113*2+S113*2.5+T113*2.5</f>
        <v>1636.5</v>
      </c>
      <c r="V113" s="25">
        <v>27</v>
      </c>
      <c r="W113" s="25">
        <f t="shared" si="18"/>
        <v>60.611111111111114</v>
      </c>
      <c r="Y113" s="9" t="s">
        <v>313</v>
      </c>
      <c r="Z113" s="23" t="s">
        <v>314</v>
      </c>
      <c r="AA113" s="6">
        <v>88</v>
      </c>
      <c r="AB113" s="9" t="s">
        <v>53</v>
      </c>
      <c r="AC113" s="9" t="s">
        <v>53</v>
      </c>
      <c r="AD113" s="6">
        <v>64</v>
      </c>
      <c r="AE113" s="9" t="s">
        <v>55</v>
      </c>
      <c r="AF113" s="9" t="s">
        <v>53</v>
      </c>
      <c r="AG113" s="6">
        <v>78</v>
      </c>
      <c r="AH113" s="9" t="s">
        <v>53</v>
      </c>
      <c r="AI113" s="9" t="s">
        <v>53</v>
      </c>
      <c r="AJ113" s="6">
        <v>32</v>
      </c>
      <c r="AK113" s="10" t="s">
        <v>53</v>
      </c>
      <c r="AL113" s="9" t="s">
        <v>53</v>
      </c>
      <c r="AM113" s="10" t="s">
        <v>53</v>
      </c>
      <c r="AN113" s="7">
        <v>52</v>
      </c>
      <c r="AO113" s="10" t="s">
        <v>53</v>
      </c>
      <c r="AP113" s="10" t="s">
        <v>53</v>
      </c>
      <c r="AQ113" s="10" t="s">
        <v>53</v>
      </c>
      <c r="AR113" s="7">
        <v>82</v>
      </c>
      <c r="AS113" s="7">
        <v>85</v>
      </c>
      <c r="AT113" s="10" t="s">
        <v>55</v>
      </c>
      <c r="AU113" s="25">
        <f>AA113*1.5+AD113*2+AE113*1+AG113*2.5+AJ113*4.5+AN113*3.5+AR113*6+AS113*2+AT113*1</f>
        <v>1613</v>
      </c>
      <c r="AV113" s="31">
        <v>24</v>
      </c>
      <c r="AW113" s="31">
        <f t="shared" si="19"/>
        <v>67.208333333333329</v>
      </c>
      <c r="AX113" s="25">
        <f t="shared" si="20"/>
        <v>3249.5</v>
      </c>
      <c r="AY113" s="25">
        <f t="shared" si="21"/>
        <v>51</v>
      </c>
      <c r="AZ113" s="25">
        <f t="shared" si="22"/>
        <v>63.715686274509807</v>
      </c>
      <c r="BA113" s="25">
        <v>0</v>
      </c>
      <c r="BB113" s="25">
        <f t="shared" si="23"/>
        <v>63.715686274509807</v>
      </c>
    </row>
    <row r="114" spans="1:54" x14ac:dyDescent="0.15">
      <c r="A114" s="17">
        <v>111</v>
      </c>
      <c r="B114" s="8" t="s">
        <v>291</v>
      </c>
      <c r="C114" s="11" t="s">
        <v>292</v>
      </c>
      <c r="D114" s="8" t="s">
        <v>53</v>
      </c>
      <c r="E114" s="8" t="s">
        <v>183</v>
      </c>
      <c r="F114" s="8" t="s">
        <v>293</v>
      </c>
      <c r="G114" s="8" t="s">
        <v>53</v>
      </c>
      <c r="H114" s="4">
        <v>78</v>
      </c>
      <c r="I114" s="4">
        <v>68</v>
      </c>
      <c r="J114" s="8" t="s">
        <v>144</v>
      </c>
      <c r="K114" s="8" t="s">
        <v>53</v>
      </c>
      <c r="L114" s="4">
        <v>73</v>
      </c>
      <c r="M114" s="4">
        <v>73</v>
      </c>
      <c r="N114" s="8" t="s">
        <v>53</v>
      </c>
      <c r="O114" s="4">
        <v>64</v>
      </c>
      <c r="P114" s="4">
        <v>65</v>
      </c>
      <c r="Q114" s="8" t="s">
        <v>53</v>
      </c>
      <c r="R114" s="8" t="s">
        <v>53</v>
      </c>
      <c r="S114" s="8" t="s">
        <v>212</v>
      </c>
      <c r="T114" s="4">
        <v>70</v>
      </c>
      <c r="U114" s="25">
        <f>E114*2+F114*3.5+H114*3+I114*2+J114*2+L114*0.5+M114*3+O114*3+P114*3+S114*2.5+T114*2.5</f>
        <v>1566.5</v>
      </c>
      <c r="V114" s="25">
        <v>27</v>
      </c>
      <c r="W114" s="25">
        <f t="shared" si="18"/>
        <v>58.018518518518519</v>
      </c>
      <c r="Y114" s="9" t="s">
        <v>291</v>
      </c>
      <c r="Z114" s="23" t="s">
        <v>292</v>
      </c>
      <c r="AA114" s="6">
        <v>85</v>
      </c>
      <c r="AB114" s="6"/>
      <c r="AC114" s="6"/>
      <c r="AD114" s="6">
        <v>60</v>
      </c>
      <c r="AE114" s="9" t="s">
        <v>55</v>
      </c>
      <c r="AF114" s="9" t="s">
        <v>53</v>
      </c>
      <c r="AG114" s="6">
        <v>77</v>
      </c>
      <c r="AH114" s="9" t="s">
        <v>53</v>
      </c>
      <c r="AI114" s="9" t="s">
        <v>53</v>
      </c>
      <c r="AJ114" s="6">
        <v>36</v>
      </c>
      <c r="AK114" s="10" t="s">
        <v>53</v>
      </c>
      <c r="AL114" s="6"/>
      <c r="AM114" s="7">
        <v>65</v>
      </c>
      <c r="AN114" s="7">
        <v>80</v>
      </c>
      <c r="AO114" s="7">
        <v>78</v>
      </c>
      <c r="AP114" s="10" t="s">
        <v>53</v>
      </c>
      <c r="AQ114" s="10" t="s">
        <v>53</v>
      </c>
      <c r="AR114" s="7">
        <v>76</v>
      </c>
      <c r="AS114" s="7">
        <v>67</v>
      </c>
      <c r="AT114" s="10" t="s">
        <v>58</v>
      </c>
      <c r="AU114" s="25">
        <f>AA114*1.5+AD114*2+AE114*1+AG114*2.5+AJ114*4.5+AM114*2+AN114*3.5+AO114*2.5+AR114*6+AS114*2+AT114*1</f>
        <v>1957</v>
      </c>
      <c r="AV114" s="31">
        <v>28.5</v>
      </c>
      <c r="AW114" s="31">
        <f t="shared" si="19"/>
        <v>68.666666666666671</v>
      </c>
      <c r="AX114" s="25">
        <f t="shared" si="20"/>
        <v>3523.5</v>
      </c>
      <c r="AY114" s="25">
        <f t="shared" si="21"/>
        <v>55.5</v>
      </c>
      <c r="AZ114" s="25">
        <f t="shared" si="22"/>
        <v>63.486486486486484</v>
      </c>
      <c r="BA114" s="25">
        <v>0</v>
      </c>
      <c r="BB114" s="25">
        <f t="shared" si="23"/>
        <v>63.486486486486484</v>
      </c>
    </row>
    <row r="115" spans="1:54" x14ac:dyDescent="0.15">
      <c r="A115" s="17">
        <v>112</v>
      </c>
      <c r="B115" s="8" t="s">
        <v>315</v>
      </c>
      <c r="C115" s="11" t="s">
        <v>316</v>
      </c>
      <c r="D115" s="8" t="s">
        <v>53</v>
      </c>
      <c r="E115" s="8" t="s">
        <v>168</v>
      </c>
      <c r="F115" s="4">
        <v>61</v>
      </c>
      <c r="G115" s="8" t="s">
        <v>53</v>
      </c>
      <c r="H115" s="4">
        <v>72</v>
      </c>
      <c r="I115" s="4">
        <v>78</v>
      </c>
      <c r="J115" s="4"/>
      <c r="K115" s="8" t="s">
        <v>53</v>
      </c>
      <c r="L115" s="4">
        <v>78</v>
      </c>
      <c r="M115" s="4">
        <v>77</v>
      </c>
      <c r="N115" s="8" t="s">
        <v>265</v>
      </c>
      <c r="O115" s="4">
        <v>87</v>
      </c>
      <c r="P115" s="4">
        <v>74</v>
      </c>
      <c r="Q115" s="8" t="s">
        <v>53</v>
      </c>
      <c r="R115" s="8" t="s">
        <v>53</v>
      </c>
      <c r="S115" s="8" t="s">
        <v>317</v>
      </c>
      <c r="T115" s="4">
        <v>76</v>
      </c>
      <c r="U115" s="25">
        <f>E115*2+F115*3.5+H115*3+I115*2+L115*0.5+M115*3+N115*2+O115*3+P115*3+S115*2.5+T115*2.5</f>
        <v>1667</v>
      </c>
      <c r="V115" s="25">
        <v>27</v>
      </c>
      <c r="W115" s="25">
        <f t="shared" si="18"/>
        <v>61.74074074074074</v>
      </c>
      <c r="Y115" s="9" t="s">
        <v>315</v>
      </c>
      <c r="Z115" s="23" t="s">
        <v>316</v>
      </c>
      <c r="AA115" s="6">
        <v>80</v>
      </c>
      <c r="AB115" s="9" t="s">
        <v>53</v>
      </c>
      <c r="AC115" s="9" t="s">
        <v>53</v>
      </c>
      <c r="AD115" s="9" t="s">
        <v>53</v>
      </c>
      <c r="AE115" s="9" t="s">
        <v>55</v>
      </c>
      <c r="AF115" s="9" t="s">
        <v>53</v>
      </c>
      <c r="AG115" s="6">
        <v>75</v>
      </c>
      <c r="AH115" s="9" t="s">
        <v>53</v>
      </c>
      <c r="AI115" s="9" t="s">
        <v>53</v>
      </c>
      <c r="AJ115" s="6">
        <v>36</v>
      </c>
      <c r="AK115" s="9" t="s">
        <v>53</v>
      </c>
      <c r="AL115" s="9" t="s">
        <v>53</v>
      </c>
      <c r="AM115" s="9" t="s">
        <v>265</v>
      </c>
      <c r="AN115" s="6">
        <v>68</v>
      </c>
      <c r="AO115" s="9" t="s">
        <v>53</v>
      </c>
      <c r="AP115" s="9" t="s">
        <v>53</v>
      </c>
      <c r="AQ115" s="9" t="s">
        <v>53</v>
      </c>
      <c r="AR115" s="6">
        <v>91</v>
      </c>
      <c r="AS115" s="6">
        <v>73</v>
      </c>
      <c r="AT115" s="10" t="s">
        <v>55</v>
      </c>
      <c r="AU115" s="25">
        <f>AA115*1.5+AE115*1+AG115*2.5+AJ115*4.5+AM115*2+AN115*3.5+AR115*6+AS115*2+AT115*1</f>
        <v>1569.5</v>
      </c>
      <c r="AV115" s="31">
        <v>24</v>
      </c>
      <c r="AW115" s="31">
        <f t="shared" si="19"/>
        <v>65.395833333333329</v>
      </c>
      <c r="AX115" s="25">
        <f t="shared" si="20"/>
        <v>3236.5</v>
      </c>
      <c r="AY115" s="25">
        <f t="shared" si="21"/>
        <v>51</v>
      </c>
      <c r="AZ115" s="25">
        <f t="shared" si="22"/>
        <v>63.46078431372549</v>
      </c>
      <c r="BA115" s="25">
        <v>0</v>
      </c>
      <c r="BB115" s="25">
        <f t="shared" si="23"/>
        <v>63.46078431372549</v>
      </c>
    </row>
    <row r="116" spans="1:54" x14ac:dyDescent="0.15">
      <c r="A116" s="17">
        <v>113</v>
      </c>
      <c r="B116" s="8" t="s">
        <v>320</v>
      </c>
      <c r="C116" s="11" t="s">
        <v>321</v>
      </c>
      <c r="D116" s="8" t="s">
        <v>53</v>
      </c>
      <c r="E116" s="8" t="s">
        <v>226</v>
      </c>
      <c r="F116" s="4">
        <v>62</v>
      </c>
      <c r="G116" s="8" t="s">
        <v>53</v>
      </c>
      <c r="H116" s="8" t="s">
        <v>208</v>
      </c>
      <c r="I116" s="4">
        <v>67</v>
      </c>
      <c r="J116" s="4"/>
      <c r="K116" s="8" t="s">
        <v>53</v>
      </c>
      <c r="L116" s="4">
        <v>82</v>
      </c>
      <c r="M116" s="4">
        <v>77</v>
      </c>
      <c r="N116" s="8" t="s">
        <v>53</v>
      </c>
      <c r="O116" s="4">
        <v>68</v>
      </c>
      <c r="P116" s="8" t="s">
        <v>143</v>
      </c>
      <c r="Q116" s="8" t="s">
        <v>53</v>
      </c>
      <c r="R116" s="8" t="s">
        <v>53</v>
      </c>
      <c r="S116" s="8" t="s">
        <v>168</v>
      </c>
      <c r="T116" s="13" t="s">
        <v>144</v>
      </c>
      <c r="U116" s="25">
        <f>E116*2+F116*3.5+H116*3+I116*2+L116*0.5+M116*3+O116*3+P116*3+S116*2.5+T116*2.5</f>
        <v>1380</v>
      </c>
      <c r="V116" s="25">
        <v>25</v>
      </c>
      <c r="W116" s="25">
        <f t="shared" si="18"/>
        <v>55.2</v>
      </c>
      <c r="Y116" s="9" t="s">
        <v>320</v>
      </c>
      <c r="Z116" s="23" t="s">
        <v>321</v>
      </c>
      <c r="AA116" s="6">
        <v>47</v>
      </c>
      <c r="AB116" s="9" t="s">
        <v>53</v>
      </c>
      <c r="AC116" s="9" t="s">
        <v>53</v>
      </c>
      <c r="AD116" s="6">
        <v>72</v>
      </c>
      <c r="AE116" s="9" t="s">
        <v>55</v>
      </c>
      <c r="AF116" s="6"/>
      <c r="AG116" s="6">
        <v>78</v>
      </c>
      <c r="AH116" s="9" t="s">
        <v>53</v>
      </c>
      <c r="AI116" s="6"/>
      <c r="AJ116" s="6">
        <v>32</v>
      </c>
      <c r="AK116" s="9" t="s">
        <v>53</v>
      </c>
      <c r="AL116" s="6"/>
      <c r="AM116" s="6">
        <v>87</v>
      </c>
      <c r="AN116" s="6">
        <v>90</v>
      </c>
      <c r="AO116" s="9" t="s">
        <v>53</v>
      </c>
      <c r="AP116" s="9" t="s">
        <v>53</v>
      </c>
      <c r="AQ116" s="9" t="s">
        <v>53</v>
      </c>
      <c r="AR116" s="6">
        <v>80</v>
      </c>
      <c r="AS116" s="6">
        <v>83</v>
      </c>
      <c r="AT116" s="9" t="s">
        <v>58</v>
      </c>
      <c r="AU116" s="25">
        <f>AA116*1.5+AD116*2+AE116*1+AG116*2.5+AJ116*4.5+AM116*2+AN116*3.5+AR116*6+AS116*2+AT116*1</f>
        <v>1848.5</v>
      </c>
      <c r="AV116" s="31">
        <v>26</v>
      </c>
      <c r="AW116" s="31">
        <f t="shared" si="19"/>
        <v>71.09615384615384</v>
      </c>
      <c r="AX116" s="25">
        <f t="shared" si="20"/>
        <v>3228.5</v>
      </c>
      <c r="AY116" s="25">
        <f t="shared" si="21"/>
        <v>51</v>
      </c>
      <c r="AZ116" s="25">
        <f t="shared" si="22"/>
        <v>63.303921568627452</v>
      </c>
      <c r="BA116" s="25">
        <v>0</v>
      </c>
      <c r="BB116" s="25">
        <f t="shared" si="23"/>
        <v>63.303921568627452</v>
      </c>
    </row>
    <row r="117" spans="1:54" x14ac:dyDescent="0.15">
      <c r="A117" s="17">
        <v>114</v>
      </c>
      <c r="B117" s="8" t="s">
        <v>318</v>
      </c>
      <c r="C117" s="11" t="s">
        <v>319</v>
      </c>
      <c r="D117" s="8" t="s">
        <v>53</v>
      </c>
      <c r="E117" s="4">
        <v>80</v>
      </c>
      <c r="F117" s="4">
        <v>60</v>
      </c>
      <c r="G117" s="8" t="s">
        <v>53</v>
      </c>
      <c r="H117" s="4">
        <v>65</v>
      </c>
      <c r="I117" s="4">
        <v>65</v>
      </c>
      <c r="J117" s="8" t="s">
        <v>53</v>
      </c>
      <c r="K117" s="8" t="s">
        <v>53</v>
      </c>
      <c r="L117" s="4">
        <v>84</v>
      </c>
      <c r="M117" s="8" t="s">
        <v>180</v>
      </c>
      <c r="N117" s="4">
        <v>82</v>
      </c>
      <c r="O117" s="4">
        <v>62</v>
      </c>
      <c r="P117" s="8" t="s">
        <v>105</v>
      </c>
      <c r="Q117" s="8" t="s">
        <v>53</v>
      </c>
      <c r="R117" s="8" t="s">
        <v>53</v>
      </c>
      <c r="S117" s="4">
        <v>66</v>
      </c>
      <c r="T117" s="5">
        <v>60</v>
      </c>
      <c r="U117" s="25">
        <f>E117*2+F117*3.5+H117*3+I117*2+L117*0.5+M117*3+N117*2+O117*3+P117*3+S117*2.5+T117*2.5</f>
        <v>1651</v>
      </c>
      <c r="V117" s="25">
        <v>27</v>
      </c>
      <c r="W117" s="25">
        <f t="shared" si="18"/>
        <v>61.148148148148145</v>
      </c>
      <c r="Y117" s="9" t="s">
        <v>318</v>
      </c>
      <c r="Z117" s="23" t="s">
        <v>319</v>
      </c>
      <c r="AA117" s="6">
        <v>70</v>
      </c>
      <c r="AB117" s="9" t="s">
        <v>53</v>
      </c>
      <c r="AC117" s="9" t="s">
        <v>53</v>
      </c>
      <c r="AD117" s="9" t="s">
        <v>53</v>
      </c>
      <c r="AE117" s="9" t="s">
        <v>55</v>
      </c>
      <c r="AF117" s="6"/>
      <c r="AG117" s="6">
        <v>71</v>
      </c>
      <c r="AH117" s="9" t="s">
        <v>53</v>
      </c>
      <c r="AI117" s="6"/>
      <c r="AJ117" s="6">
        <v>41</v>
      </c>
      <c r="AK117" s="9" t="s">
        <v>53</v>
      </c>
      <c r="AL117" s="9" t="s">
        <v>53</v>
      </c>
      <c r="AM117" s="6">
        <v>86</v>
      </c>
      <c r="AN117" s="6">
        <v>25</v>
      </c>
      <c r="AO117" s="9" t="s">
        <v>53</v>
      </c>
      <c r="AP117" s="9" t="s">
        <v>53</v>
      </c>
      <c r="AQ117" s="9" t="s">
        <v>53</v>
      </c>
      <c r="AR117" s="6">
        <v>86</v>
      </c>
      <c r="AS117" s="6">
        <v>80</v>
      </c>
      <c r="AT117" s="9" t="s">
        <v>58</v>
      </c>
      <c r="AU117" s="25">
        <f>AA117*1.5+AE117*1+AG117*2.5+AJ117*4.5+AM117*2+AN117*3.5+AR117*6+AS117*2+AT117*1</f>
        <v>1562.5</v>
      </c>
      <c r="AV117" s="31">
        <v>24</v>
      </c>
      <c r="AW117" s="31">
        <f t="shared" si="19"/>
        <v>65.104166666666671</v>
      </c>
      <c r="AX117" s="25">
        <f t="shared" si="20"/>
        <v>3213.5</v>
      </c>
      <c r="AY117" s="25">
        <f t="shared" si="21"/>
        <v>51</v>
      </c>
      <c r="AZ117" s="25">
        <f t="shared" si="22"/>
        <v>63.009803921568626</v>
      </c>
      <c r="BA117" s="25">
        <v>0</v>
      </c>
      <c r="BB117" s="25">
        <f t="shared" si="23"/>
        <v>63.009803921568626</v>
      </c>
    </row>
    <row r="118" spans="1:54" x14ac:dyDescent="0.15">
      <c r="A118" s="17">
        <v>115</v>
      </c>
      <c r="B118" s="8" t="s">
        <v>322</v>
      </c>
      <c r="C118" s="11" t="s">
        <v>323</v>
      </c>
      <c r="D118" s="8" t="s">
        <v>53</v>
      </c>
      <c r="E118" s="8" t="s">
        <v>143</v>
      </c>
      <c r="F118" s="4">
        <v>61</v>
      </c>
      <c r="G118" s="8" t="s">
        <v>53</v>
      </c>
      <c r="H118" s="4">
        <v>76</v>
      </c>
      <c r="I118" s="4">
        <v>69</v>
      </c>
      <c r="J118" s="4"/>
      <c r="K118" s="8" t="s">
        <v>265</v>
      </c>
      <c r="L118" s="4">
        <v>87</v>
      </c>
      <c r="M118" s="4">
        <v>82</v>
      </c>
      <c r="N118" s="8" t="s">
        <v>53</v>
      </c>
      <c r="O118" s="8" t="s">
        <v>203</v>
      </c>
      <c r="P118" s="8" t="s">
        <v>324</v>
      </c>
      <c r="Q118" s="8" t="s">
        <v>53</v>
      </c>
      <c r="R118" s="8" t="s">
        <v>53</v>
      </c>
      <c r="S118" s="8" t="s">
        <v>140</v>
      </c>
      <c r="T118" s="4">
        <v>71</v>
      </c>
      <c r="U118" s="25">
        <f>E118*2+F118*3.5+H118*3+I118*2+K118*1.5+L118*0.5+M118*3+O118*3+P118*3+S118*2.5+T118*2.5</f>
        <v>1514.5</v>
      </c>
      <c r="V118" s="25">
        <v>26.5</v>
      </c>
      <c r="W118" s="25">
        <f t="shared" si="18"/>
        <v>57.150943396226417</v>
      </c>
      <c r="Y118" s="9" t="s">
        <v>322</v>
      </c>
      <c r="Z118" s="23" t="s">
        <v>323</v>
      </c>
      <c r="AA118" s="6">
        <v>74</v>
      </c>
      <c r="AB118" s="9" t="s">
        <v>53</v>
      </c>
      <c r="AC118" s="9" t="s">
        <v>53</v>
      </c>
      <c r="AD118" s="9" t="s">
        <v>53</v>
      </c>
      <c r="AE118" s="9" t="s">
        <v>55</v>
      </c>
      <c r="AF118" s="9" t="s">
        <v>53</v>
      </c>
      <c r="AG118" s="6">
        <v>63</v>
      </c>
      <c r="AH118" s="9" t="s">
        <v>53</v>
      </c>
      <c r="AI118" s="9" t="s">
        <v>53</v>
      </c>
      <c r="AJ118" s="6">
        <v>54</v>
      </c>
      <c r="AK118" s="9" t="s">
        <v>53</v>
      </c>
      <c r="AL118" s="9" t="s">
        <v>53</v>
      </c>
      <c r="AM118" s="6">
        <v>50</v>
      </c>
      <c r="AN118" s="6">
        <v>70</v>
      </c>
      <c r="AO118" s="9" t="s">
        <v>53</v>
      </c>
      <c r="AP118" s="9" t="s">
        <v>53</v>
      </c>
      <c r="AQ118" s="9" t="s">
        <v>53</v>
      </c>
      <c r="AR118" s="6">
        <v>82</v>
      </c>
      <c r="AS118" s="6">
        <v>72</v>
      </c>
      <c r="AT118" s="10" t="s">
        <v>58</v>
      </c>
      <c r="AU118" s="25">
        <f>AA118*1.5+AE118*1+AG118*2.5+AJ118*4.5+AM118*2+AN118*3.5+AR118*6+AS118*2+AT118*1</f>
        <v>1652.5</v>
      </c>
      <c r="AV118" s="31">
        <v>24</v>
      </c>
      <c r="AW118" s="31">
        <f t="shared" si="19"/>
        <v>68.854166666666671</v>
      </c>
      <c r="AX118" s="25">
        <f t="shared" si="20"/>
        <v>3167</v>
      </c>
      <c r="AY118" s="25">
        <f t="shared" si="21"/>
        <v>50.5</v>
      </c>
      <c r="AZ118" s="25">
        <f t="shared" si="22"/>
        <v>62.712871287128714</v>
      </c>
      <c r="BA118" s="25">
        <v>0</v>
      </c>
      <c r="BB118" s="25">
        <f t="shared" si="23"/>
        <v>62.712871287128714</v>
      </c>
    </row>
    <row r="119" spans="1:54" x14ac:dyDescent="0.15">
      <c r="A119" s="17">
        <v>116</v>
      </c>
      <c r="B119" s="8" t="s">
        <v>306</v>
      </c>
      <c r="C119" s="11" t="s">
        <v>307</v>
      </c>
      <c r="D119" s="4">
        <v>64</v>
      </c>
      <c r="E119" s="8" t="s">
        <v>254</v>
      </c>
      <c r="F119" s="4">
        <v>62</v>
      </c>
      <c r="G119" s="4">
        <v>75</v>
      </c>
      <c r="H119" s="4">
        <v>79</v>
      </c>
      <c r="I119" s="4">
        <v>72</v>
      </c>
      <c r="J119" s="4"/>
      <c r="K119" s="8" t="s">
        <v>53</v>
      </c>
      <c r="L119" s="4">
        <v>78</v>
      </c>
      <c r="M119" s="8" t="s">
        <v>144</v>
      </c>
      <c r="N119" s="8" t="s">
        <v>53</v>
      </c>
      <c r="O119" s="8" t="s">
        <v>144</v>
      </c>
      <c r="P119" s="4">
        <v>63</v>
      </c>
      <c r="Q119" s="8" t="s">
        <v>53</v>
      </c>
      <c r="R119" s="4">
        <v>60</v>
      </c>
      <c r="S119" s="4">
        <v>77</v>
      </c>
      <c r="T119" s="4">
        <v>69</v>
      </c>
      <c r="U119" s="25">
        <f>D119*4.5+E119*2+F119*3.5+G119*2+H119*3+I119*2+L119*0.5+M119*3+O119*3+P119*3+R119*2.5+S119*2.5+T119*2.5</f>
        <v>2171</v>
      </c>
      <c r="V119" s="25">
        <v>34</v>
      </c>
      <c r="W119" s="25">
        <f t="shared" si="18"/>
        <v>63.852941176470587</v>
      </c>
      <c r="Y119" s="9" t="s">
        <v>306</v>
      </c>
      <c r="Z119" s="23" t="s">
        <v>307</v>
      </c>
      <c r="AA119" s="6">
        <v>64</v>
      </c>
      <c r="AB119" s="9" t="s">
        <v>53</v>
      </c>
      <c r="AC119" s="9" t="s">
        <v>265</v>
      </c>
      <c r="AD119" s="9" t="s">
        <v>53</v>
      </c>
      <c r="AE119" s="9" t="s">
        <v>58</v>
      </c>
      <c r="AF119" s="9" t="s">
        <v>53</v>
      </c>
      <c r="AG119" s="6">
        <v>71</v>
      </c>
      <c r="AH119" s="9" t="s">
        <v>58</v>
      </c>
      <c r="AI119" s="6">
        <v>46</v>
      </c>
      <c r="AJ119" s="6">
        <v>39</v>
      </c>
      <c r="AK119" s="9" t="s">
        <v>53</v>
      </c>
      <c r="AL119" s="9" t="s">
        <v>53</v>
      </c>
      <c r="AM119" s="6">
        <v>90</v>
      </c>
      <c r="AN119" s="6">
        <v>92</v>
      </c>
      <c r="AO119" s="9" t="s">
        <v>53</v>
      </c>
      <c r="AP119" s="6">
        <v>81</v>
      </c>
      <c r="AQ119" s="6">
        <v>65</v>
      </c>
      <c r="AR119" s="6">
        <v>78</v>
      </c>
      <c r="AS119" s="6">
        <v>69</v>
      </c>
      <c r="AT119" s="10" t="s">
        <v>55</v>
      </c>
      <c r="AU119" s="25">
        <f>AA119*1.5+AC119*3+AE119*1+AG119*2.5+AH119*1+AI119*6+AJ119*4.5+AM119*2.5+AN119*3.5+AP119*1.5+AQ119*4+AR119*6+AS119*2+AT119*1</f>
        <v>2494.5</v>
      </c>
      <c r="AV119" s="31">
        <v>40.5</v>
      </c>
      <c r="AW119" s="31">
        <f t="shared" si="19"/>
        <v>61.592592592592595</v>
      </c>
      <c r="AX119" s="25">
        <f t="shared" si="20"/>
        <v>4665.5</v>
      </c>
      <c r="AY119" s="25">
        <f t="shared" si="21"/>
        <v>74.5</v>
      </c>
      <c r="AZ119" s="25">
        <f t="shared" si="22"/>
        <v>62.624161073825505</v>
      </c>
      <c r="BA119" s="25">
        <v>0</v>
      </c>
      <c r="BB119" s="25">
        <f t="shared" si="23"/>
        <v>62.624161073825505</v>
      </c>
    </row>
    <row r="120" spans="1:54" x14ac:dyDescent="0.15">
      <c r="A120" s="17">
        <v>117</v>
      </c>
      <c r="B120" s="8" t="s">
        <v>332</v>
      </c>
      <c r="C120" s="11" t="s">
        <v>333</v>
      </c>
      <c r="D120" s="8" t="s">
        <v>53</v>
      </c>
      <c r="E120" s="4">
        <v>70</v>
      </c>
      <c r="F120" s="4">
        <v>62</v>
      </c>
      <c r="G120" s="8" t="s">
        <v>53</v>
      </c>
      <c r="H120" s="4">
        <v>66</v>
      </c>
      <c r="I120" s="4">
        <v>72</v>
      </c>
      <c r="J120" s="8" t="s">
        <v>53</v>
      </c>
      <c r="K120" s="8" t="s">
        <v>53</v>
      </c>
      <c r="L120" s="4">
        <v>84</v>
      </c>
      <c r="M120" s="8" t="s">
        <v>265</v>
      </c>
      <c r="N120" s="4">
        <v>62</v>
      </c>
      <c r="O120" s="4">
        <v>68</v>
      </c>
      <c r="P120" s="4">
        <v>68</v>
      </c>
      <c r="Q120" s="8" t="s">
        <v>53</v>
      </c>
      <c r="R120" s="8" t="s">
        <v>53</v>
      </c>
      <c r="S120" s="4">
        <v>60</v>
      </c>
      <c r="T120" s="4">
        <v>72</v>
      </c>
      <c r="U120" s="25">
        <f>E120*2+F120*3.5+H120*3+I120*2+L120*0.5+M120*3+N120*2+O120*3+P120*3+S120*2.5+T120*2.5</f>
        <v>1603</v>
      </c>
      <c r="V120" s="25">
        <v>27</v>
      </c>
      <c r="W120" s="25">
        <f t="shared" si="18"/>
        <v>59.370370370370374</v>
      </c>
      <c r="Y120" s="9" t="s">
        <v>332</v>
      </c>
      <c r="Z120" s="23" t="s">
        <v>333</v>
      </c>
      <c r="AA120" s="6">
        <v>72</v>
      </c>
      <c r="AB120" s="9" t="s">
        <v>53</v>
      </c>
      <c r="AC120" s="9" t="s">
        <v>53</v>
      </c>
      <c r="AD120" s="9" t="s">
        <v>53</v>
      </c>
      <c r="AE120" s="9" t="s">
        <v>55</v>
      </c>
      <c r="AF120" s="9" t="s">
        <v>53</v>
      </c>
      <c r="AG120" s="6">
        <v>66</v>
      </c>
      <c r="AH120" s="9" t="s">
        <v>53</v>
      </c>
      <c r="AI120" s="9" t="s">
        <v>53</v>
      </c>
      <c r="AJ120" s="6">
        <v>33</v>
      </c>
      <c r="AK120" s="10" t="s">
        <v>53</v>
      </c>
      <c r="AL120" s="9" t="s">
        <v>53</v>
      </c>
      <c r="AM120" s="7">
        <v>65</v>
      </c>
      <c r="AN120" s="7">
        <v>61</v>
      </c>
      <c r="AO120" s="10" t="s">
        <v>53</v>
      </c>
      <c r="AP120" s="10" t="s">
        <v>53</v>
      </c>
      <c r="AQ120" s="10" t="s">
        <v>53</v>
      </c>
      <c r="AR120" s="7">
        <v>78</v>
      </c>
      <c r="AS120" s="7">
        <v>71</v>
      </c>
      <c r="AT120" s="10" t="s">
        <v>54</v>
      </c>
      <c r="AU120" s="25">
        <f>AA120*1.5+AE120*1+AG120*2.5+AJ120*4.5+AM120*2+AN120*3.5+AR120*6+AS120*2+AT120*1</f>
        <v>1555</v>
      </c>
      <c r="AV120" s="31">
        <v>24</v>
      </c>
      <c r="AW120" s="31">
        <f t="shared" si="19"/>
        <v>64.791666666666671</v>
      </c>
      <c r="AX120" s="25">
        <f t="shared" si="20"/>
        <v>3158</v>
      </c>
      <c r="AY120" s="25">
        <f t="shared" si="21"/>
        <v>51</v>
      </c>
      <c r="AZ120" s="25">
        <f t="shared" si="22"/>
        <v>61.921568627450981</v>
      </c>
      <c r="BA120" s="25">
        <v>0</v>
      </c>
      <c r="BB120" s="25">
        <f t="shared" si="23"/>
        <v>61.921568627450981</v>
      </c>
    </row>
    <row r="121" spans="1:54" x14ac:dyDescent="0.15">
      <c r="A121" s="17">
        <v>118</v>
      </c>
      <c r="B121" s="8" t="s">
        <v>344</v>
      </c>
      <c r="C121" s="11" t="s">
        <v>345</v>
      </c>
      <c r="D121" s="8" t="s">
        <v>53</v>
      </c>
      <c r="E121" s="8" t="s">
        <v>327</v>
      </c>
      <c r="F121" s="4">
        <v>63</v>
      </c>
      <c r="G121" s="8" t="s">
        <v>53</v>
      </c>
      <c r="H121" s="4">
        <v>71</v>
      </c>
      <c r="I121" s="4">
        <v>65</v>
      </c>
      <c r="J121" s="8" t="s">
        <v>53</v>
      </c>
      <c r="K121" s="4">
        <v>70</v>
      </c>
      <c r="L121" s="4">
        <v>70</v>
      </c>
      <c r="M121" s="4">
        <v>67</v>
      </c>
      <c r="N121" s="8" t="s">
        <v>53</v>
      </c>
      <c r="O121" s="4">
        <v>70</v>
      </c>
      <c r="P121" s="8" t="s">
        <v>327</v>
      </c>
      <c r="Q121" s="4">
        <v>82</v>
      </c>
      <c r="R121" s="8" t="s">
        <v>53</v>
      </c>
      <c r="S121" s="8" t="s">
        <v>155</v>
      </c>
      <c r="T121" s="5">
        <v>77</v>
      </c>
      <c r="U121" s="25">
        <f>E121*2+F121*3.5+H121*3+I121*2+K121*1.5+L121*0.5+M121*3+O121*3+P121*3+Q121*2+S121*2.5+T121*2.5</f>
        <v>1686</v>
      </c>
      <c r="V121" s="25">
        <v>28.5</v>
      </c>
      <c r="W121" s="25">
        <f t="shared" si="18"/>
        <v>59.157894736842103</v>
      </c>
      <c r="Y121" s="9" t="s">
        <v>344</v>
      </c>
      <c r="Z121" s="23" t="s">
        <v>345</v>
      </c>
      <c r="AA121" s="6">
        <v>71</v>
      </c>
      <c r="AB121" s="9" t="s">
        <v>53</v>
      </c>
      <c r="AC121" s="9" t="s">
        <v>53</v>
      </c>
      <c r="AD121" s="6">
        <v>60</v>
      </c>
      <c r="AE121" s="9" t="s">
        <v>55</v>
      </c>
      <c r="AF121" s="6"/>
      <c r="AG121" s="6">
        <v>60</v>
      </c>
      <c r="AH121" s="9" t="s">
        <v>53</v>
      </c>
      <c r="AI121" s="9" t="s">
        <v>53</v>
      </c>
      <c r="AJ121" s="6">
        <v>24</v>
      </c>
      <c r="AK121" s="9" t="s">
        <v>53</v>
      </c>
      <c r="AL121" s="9" t="s">
        <v>53</v>
      </c>
      <c r="AM121" s="9" t="s">
        <v>53</v>
      </c>
      <c r="AN121" s="6">
        <v>81</v>
      </c>
      <c r="AO121" s="9" t="s">
        <v>53</v>
      </c>
      <c r="AP121" s="9" t="s">
        <v>53</v>
      </c>
      <c r="AQ121" s="9" t="s">
        <v>53</v>
      </c>
      <c r="AR121" s="6">
        <v>78</v>
      </c>
      <c r="AS121" s="6">
        <v>74</v>
      </c>
      <c r="AT121" s="9" t="s">
        <v>55</v>
      </c>
      <c r="AU121" s="25">
        <f>AA121*1.5+AD121*2+AE121*1+AG121*2.5+AJ121*4.5+AN121*3.5+AR121*6+AS121*2+AT121*1</f>
        <v>1554</v>
      </c>
      <c r="AV121" s="31">
        <v>24</v>
      </c>
      <c r="AW121" s="31">
        <f t="shared" si="19"/>
        <v>64.75</v>
      </c>
      <c r="AX121" s="25">
        <f t="shared" si="20"/>
        <v>3240</v>
      </c>
      <c r="AY121" s="25">
        <f t="shared" si="21"/>
        <v>52.5</v>
      </c>
      <c r="AZ121" s="25">
        <f t="shared" si="22"/>
        <v>61.714285714285715</v>
      </c>
      <c r="BA121" s="25">
        <v>0</v>
      </c>
      <c r="BB121" s="25">
        <f t="shared" si="23"/>
        <v>61.714285714285715</v>
      </c>
    </row>
    <row r="122" spans="1:54" x14ac:dyDescent="0.15">
      <c r="A122" s="17">
        <v>119</v>
      </c>
      <c r="B122" s="8" t="s">
        <v>334</v>
      </c>
      <c r="C122" s="12" t="s">
        <v>335</v>
      </c>
      <c r="D122" s="8" t="s">
        <v>202</v>
      </c>
      <c r="E122" s="4">
        <v>77</v>
      </c>
      <c r="F122" s="4">
        <v>60</v>
      </c>
      <c r="G122" s="8" t="s">
        <v>53</v>
      </c>
      <c r="H122" s="4">
        <v>64</v>
      </c>
      <c r="I122" s="4">
        <v>70</v>
      </c>
      <c r="J122" s="8" t="s">
        <v>53</v>
      </c>
      <c r="K122" s="8" t="s">
        <v>53</v>
      </c>
      <c r="L122" s="4">
        <v>88</v>
      </c>
      <c r="M122" s="8" t="s">
        <v>208</v>
      </c>
      <c r="N122" s="4">
        <v>76</v>
      </c>
      <c r="O122" s="4">
        <v>73</v>
      </c>
      <c r="P122" s="4">
        <v>64</v>
      </c>
      <c r="Q122" s="8" t="s">
        <v>53</v>
      </c>
      <c r="R122" s="8" t="s">
        <v>53</v>
      </c>
      <c r="S122" s="8" t="s">
        <v>124</v>
      </c>
      <c r="T122" s="4">
        <v>88</v>
      </c>
      <c r="U122" s="25">
        <f>D122*4.5+E122*2+F122*3.5+H122*3+I122*2+L122*0.5+M122*3+N122*2+O122*3+P122*3+S122*2.5+T122*2.5</f>
        <v>1933</v>
      </c>
      <c r="V122" s="25">
        <v>31.5</v>
      </c>
      <c r="W122" s="25">
        <f t="shared" si="18"/>
        <v>61.365079365079367</v>
      </c>
      <c r="Y122" s="9" t="s">
        <v>334</v>
      </c>
      <c r="Z122" s="23" t="s">
        <v>335</v>
      </c>
      <c r="AA122" s="6">
        <v>60</v>
      </c>
      <c r="AB122" s="6"/>
      <c r="AC122" s="9" t="s">
        <v>53</v>
      </c>
      <c r="AD122" s="9" t="s">
        <v>53</v>
      </c>
      <c r="AE122" s="9" t="s">
        <v>55</v>
      </c>
      <c r="AF122" s="9" t="s">
        <v>53</v>
      </c>
      <c r="AG122" s="6">
        <v>27</v>
      </c>
      <c r="AH122" s="9" t="s">
        <v>53</v>
      </c>
      <c r="AI122" s="6"/>
      <c r="AJ122" s="6">
        <v>40</v>
      </c>
      <c r="AK122" s="10" t="s">
        <v>53</v>
      </c>
      <c r="AL122" s="9" t="s">
        <v>53</v>
      </c>
      <c r="AM122" s="7">
        <v>65</v>
      </c>
      <c r="AN122" s="7">
        <v>84</v>
      </c>
      <c r="AO122" s="10" t="s">
        <v>53</v>
      </c>
      <c r="AP122" s="10" t="s">
        <v>53</v>
      </c>
      <c r="AQ122" s="10" t="s">
        <v>53</v>
      </c>
      <c r="AR122" s="7">
        <v>68</v>
      </c>
      <c r="AS122" s="7">
        <v>68</v>
      </c>
      <c r="AT122" s="10" t="s">
        <v>58</v>
      </c>
      <c r="AU122" s="25">
        <f>AA122*1.5+AE122*1+AG122*2.5+AJ122*4.5+AM122*2+AN122*3.5+AR122*6+AS122*2+AT122*1</f>
        <v>1465.5</v>
      </c>
      <c r="AV122" s="31">
        <v>24</v>
      </c>
      <c r="AW122" s="31">
        <f t="shared" si="19"/>
        <v>61.0625</v>
      </c>
      <c r="AX122" s="25">
        <f t="shared" si="20"/>
        <v>3398.5</v>
      </c>
      <c r="AY122" s="25">
        <f t="shared" si="21"/>
        <v>55.5</v>
      </c>
      <c r="AZ122" s="25">
        <f t="shared" si="22"/>
        <v>61.234234234234236</v>
      </c>
      <c r="BA122" s="25">
        <v>0</v>
      </c>
      <c r="BB122" s="25">
        <f t="shared" si="23"/>
        <v>61.234234234234236</v>
      </c>
    </row>
    <row r="123" spans="1:54" x14ac:dyDescent="0.15">
      <c r="A123" s="17">
        <v>120</v>
      </c>
      <c r="B123" s="8" t="s">
        <v>338</v>
      </c>
      <c r="C123" s="11" t="s">
        <v>339</v>
      </c>
      <c r="D123" s="8" t="s">
        <v>53</v>
      </c>
      <c r="E123" s="4">
        <v>61</v>
      </c>
      <c r="F123" s="4">
        <v>64</v>
      </c>
      <c r="G123" s="8" t="s">
        <v>53</v>
      </c>
      <c r="H123" s="4">
        <v>74</v>
      </c>
      <c r="I123" s="4">
        <v>63</v>
      </c>
      <c r="J123" s="4"/>
      <c r="K123" s="8" t="s">
        <v>53</v>
      </c>
      <c r="L123" s="4">
        <v>86</v>
      </c>
      <c r="M123" s="4">
        <v>79</v>
      </c>
      <c r="N123" s="8" t="s">
        <v>53</v>
      </c>
      <c r="O123" s="8" t="s">
        <v>173</v>
      </c>
      <c r="P123" s="8" t="s">
        <v>310</v>
      </c>
      <c r="Q123" s="4">
        <v>80</v>
      </c>
      <c r="R123" s="8" t="s">
        <v>53</v>
      </c>
      <c r="S123" s="8" t="s">
        <v>202</v>
      </c>
      <c r="T123" s="4">
        <v>83</v>
      </c>
      <c r="U123" s="25">
        <f>E123*2+F123*3.5+H123*3+I123*2+L123*0.5+M123*3+O123*3+P123*3+Q123*2+S123*2.5+T123*2.5</f>
        <v>1644</v>
      </c>
      <c r="V123" s="25">
        <v>27</v>
      </c>
      <c r="W123" s="25">
        <f t="shared" si="18"/>
        <v>60.888888888888886</v>
      </c>
      <c r="Y123" s="9" t="s">
        <v>338</v>
      </c>
      <c r="Z123" s="23" t="s">
        <v>339</v>
      </c>
      <c r="AA123" s="6">
        <v>62</v>
      </c>
      <c r="AB123" s="9" t="s">
        <v>53</v>
      </c>
      <c r="AC123" s="9" t="s">
        <v>53</v>
      </c>
      <c r="AD123" s="6">
        <v>62</v>
      </c>
      <c r="AE123" s="9" t="s">
        <v>55</v>
      </c>
      <c r="AF123" s="9" t="s">
        <v>53</v>
      </c>
      <c r="AG123" s="6">
        <v>76</v>
      </c>
      <c r="AH123" s="9" t="s">
        <v>53</v>
      </c>
      <c r="AI123" s="9" t="s">
        <v>53</v>
      </c>
      <c r="AJ123" s="6">
        <v>41</v>
      </c>
      <c r="AK123" s="9" t="s">
        <v>53</v>
      </c>
      <c r="AL123" s="9" t="s">
        <v>53</v>
      </c>
      <c r="AM123" s="9" t="s">
        <v>53</v>
      </c>
      <c r="AN123" s="6">
        <v>40</v>
      </c>
      <c r="AO123" s="9" t="s">
        <v>53</v>
      </c>
      <c r="AP123" s="9" t="s">
        <v>53</v>
      </c>
      <c r="AQ123" s="9" t="s">
        <v>53</v>
      </c>
      <c r="AR123" s="6">
        <v>69</v>
      </c>
      <c r="AS123" s="6">
        <v>73</v>
      </c>
      <c r="AT123" s="10" t="s">
        <v>55</v>
      </c>
      <c r="AU123" s="25">
        <f>AA123*1.5+AD123*2+AE123*1+AG123*2.5+AJ123*4.5+AN123*3.5+AR123*6+AS123*2+AT123*1</f>
        <v>1461.5</v>
      </c>
      <c r="AV123" s="31">
        <v>24</v>
      </c>
      <c r="AW123" s="31">
        <f t="shared" si="19"/>
        <v>60.895833333333336</v>
      </c>
      <c r="AX123" s="25">
        <f t="shared" si="20"/>
        <v>3105.5</v>
      </c>
      <c r="AY123" s="25">
        <f t="shared" si="21"/>
        <v>51</v>
      </c>
      <c r="AZ123" s="25">
        <f t="shared" si="22"/>
        <v>60.892156862745097</v>
      </c>
      <c r="BA123" s="25">
        <v>0</v>
      </c>
      <c r="BB123" s="25">
        <f t="shared" si="23"/>
        <v>60.892156862745097</v>
      </c>
    </row>
    <row r="124" spans="1:54" x14ac:dyDescent="0.15">
      <c r="A124" s="17">
        <v>121</v>
      </c>
      <c r="B124" s="8" t="s">
        <v>328</v>
      </c>
      <c r="C124" s="11" t="s">
        <v>329</v>
      </c>
      <c r="D124" s="8" t="s">
        <v>53</v>
      </c>
      <c r="E124" s="4">
        <v>67</v>
      </c>
      <c r="F124" s="8" t="s">
        <v>271</v>
      </c>
      <c r="G124" s="8" t="s">
        <v>53</v>
      </c>
      <c r="H124" s="4">
        <v>73</v>
      </c>
      <c r="I124" s="4">
        <v>71</v>
      </c>
      <c r="J124" s="4"/>
      <c r="K124" s="8" t="s">
        <v>53</v>
      </c>
      <c r="L124" s="4">
        <v>83</v>
      </c>
      <c r="M124" s="4">
        <v>71</v>
      </c>
      <c r="N124" s="4">
        <v>86</v>
      </c>
      <c r="O124" s="4">
        <v>63</v>
      </c>
      <c r="P124" s="8" t="s">
        <v>99</v>
      </c>
      <c r="Q124" s="4">
        <v>83</v>
      </c>
      <c r="R124" s="8" t="s">
        <v>53</v>
      </c>
      <c r="S124" s="8" t="s">
        <v>317</v>
      </c>
      <c r="T124" s="4">
        <v>65</v>
      </c>
      <c r="U124" s="25">
        <f>E124*2+F124*3.5+H124*3+I124*2+L124*0.5+M124*3+N124*2+O124*3+P124*3+Q124*2+S124*2.5+T124*2.5</f>
        <v>1760</v>
      </c>
      <c r="V124" s="25">
        <v>29</v>
      </c>
      <c r="W124" s="25">
        <f t="shared" si="18"/>
        <v>60.689655172413794</v>
      </c>
      <c r="Y124" s="9" t="s">
        <v>328</v>
      </c>
      <c r="Z124" s="23" t="s">
        <v>329</v>
      </c>
      <c r="AA124" s="6">
        <v>60</v>
      </c>
      <c r="AB124" s="9" t="s">
        <v>53</v>
      </c>
      <c r="AC124" s="9" t="s">
        <v>53</v>
      </c>
      <c r="AD124" s="9" t="s">
        <v>53</v>
      </c>
      <c r="AE124" s="9" t="s">
        <v>55</v>
      </c>
      <c r="AF124" s="9" t="s">
        <v>53</v>
      </c>
      <c r="AG124" s="6">
        <v>66</v>
      </c>
      <c r="AH124" s="9" t="s">
        <v>53</v>
      </c>
      <c r="AI124" s="9" t="s">
        <v>53</v>
      </c>
      <c r="AJ124" s="6">
        <v>39</v>
      </c>
      <c r="AK124" s="9" t="s">
        <v>53</v>
      </c>
      <c r="AL124" s="6"/>
      <c r="AM124" s="9" t="s">
        <v>53</v>
      </c>
      <c r="AN124" s="6">
        <v>36</v>
      </c>
      <c r="AO124" s="9" t="s">
        <v>53</v>
      </c>
      <c r="AP124" s="9" t="s">
        <v>53</v>
      </c>
      <c r="AQ124" s="9" t="s">
        <v>53</v>
      </c>
      <c r="AR124" s="6">
        <v>80</v>
      </c>
      <c r="AS124" s="6">
        <v>74</v>
      </c>
      <c r="AT124" s="10" t="s">
        <v>58</v>
      </c>
      <c r="AU124" s="25">
        <f>AA124*1.5+AE124*1+AG124*2.5+AJ124*4.5+AN124*3.5+AR124*6+AS124*2+AT124*1</f>
        <v>1344.5</v>
      </c>
      <c r="AV124" s="31">
        <v>22</v>
      </c>
      <c r="AW124" s="31">
        <f t="shared" si="19"/>
        <v>61.113636363636367</v>
      </c>
      <c r="AX124" s="25">
        <f t="shared" si="20"/>
        <v>3104.5</v>
      </c>
      <c r="AY124" s="25">
        <f t="shared" si="21"/>
        <v>51</v>
      </c>
      <c r="AZ124" s="25">
        <f t="shared" si="22"/>
        <v>60.872549019607845</v>
      </c>
      <c r="BA124" s="25">
        <v>0</v>
      </c>
      <c r="BB124" s="25">
        <f t="shared" si="23"/>
        <v>60.872549019607845</v>
      </c>
    </row>
    <row r="125" spans="1:54" x14ac:dyDescent="0.15">
      <c r="A125" s="17">
        <v>122</v>
      </c>
      <c r="B125" s="8" t="s">
        <v>336</v>
      </c>
      <c r="C125" s="11" t="s">
        <v>337</v>
      </c>
      <c r="D125" s="8" t="s">
        <v>53</v>
      </c>
      <c r="E125" s="8" t="s">
        <v>240</v>
      </c>
      <c r="F125" s="4">
        <v>62</v>
      </c>
      <c r="G125" s="8" t="s">
        <v>53</v>
      </c>
      <c r="H125" s="4">
        <v>74</v>
      </c>
      <c r="I125" s="4">
        <v>74</v>
      </c>
      <c r="J125" s="8" t="s">
        <v>53</v>
      </c>
      <c r="K125" s="8" t="s">
        <v>53</v>
      </c>
      <c r="L125" s="4">
        <v>84</v>
      </c>
      <c r="M125" s="8" t="s">
        <v>124</v>
      </c>
      <c r="N125" s="8" t="s">
        <v>53</v>
      </c>
      <c r="O125" s="8" t="s">
        <v>140</v>
      </c>
      <c r="P125" s="4">
        <v>77</v>
      </c>
      <c r="Q125" s="4">
        <v>81</v>
      </c>
      <c r="R125" s="8" t="s">
        <v>53</v>
      </c>
      <c r="S125" s="8" t="s">
        <v>241</v>
      </c>
      <c r="T125" s="13" t="s">
        <v>173</v>
      </c>
      <c r="U125" s="25">
        <f>E125*2+F125*3.5+H125*3+I125*2+L125*0.5+M125*3+O125*3+P125*3+Q125*2+S125*2.5+T125*2.5</f>
        <v>1635</v>
      </c>
      <c r="V125" s="25">
        <v>27</v>
      </c>
      <c r="W125" s="25">
        <f t="shared" si="18"/>
        <v>60.555555555555557</v>
      </c>
      <c r="Y125" s="9" t="s">
        <v>336</v>
      </c>
      <c r="Z125" s="23" t="s">
        <v>337</v>
      </c>
      <c r="AA125" s="6">
        <v>64</v>
      </c>
      <c r="AB125" s="9" t="s">
        <v>53</v>
      </c>
      <c r="AC125" s="9" t="s">
        <v>53</v>
      </c>
      <c r="AD125" s="9" t="s">
        <v>53</v>
      </c>
      <c r="AE125" s="9" t="s">
        <v>55</v>
      </c>
      <c r="AF125" s="6"/>
      <c r="AG125" s="6">
        <v>70</v>
      </c>
      <c r="AH125" s="9" t="s">
        <v>53</v>
      </c>
      <c r="AI125" s="9" t="s">
        <v>53</v>
      </c>
      <c r="AJ125" s="6">
        <v>37</v>
      </c>
      <c r="AK125" s="9" t="s">
        <v>53</v>
      </c>
      <c r="AL125" s="9" t="s">
        <v>53</v>
      </c>
      <c r="AM125" s="9" t="s">
        <v>53</v>
      </c>
      <c r="AN125" s="6">
        <v>71</v>
      </c>
      <c r="AO125" s="9" t="s">
        <v>265</v>
      </c>
      <c r="AP125" s="9" t="s">
        <v>53</v>
      </c>
      <c r="AQ125" s="9" t="s">
        <v>53</v>
      </c>
      <c r="AR125" s="6">
        <v>84</v>
      </c>
      <c r="AS125" s="6">
        <v>69</v>
      </c>
      <c r="AT125" s="9" t="s">
        <v>55</v>
      </c>
      <c r="AU125" s="25">
        <f>AA125*1.5+AE125*1+AG125*2.5+AJ125*4.5+AN125*3.5+AO125*2.5+AR125*6+AS125*2+AT125*1</f>
        <v>1498</v>
      </c>
      <c r="AV125" s="31">
        <v>24.5</v>
      </c>
      <c r="AW125" s="31">
        <f t="shared" si="19"/>
        <v>61.142857142857146</v>
      </c>
      <c r="AX125" s="25">
        <f t="shared" si="20"/>
        <v>3133</v>
      </c>
      <c r="AY125" s="25">
        <f t="shared" si="21"/>
        <v>51.5</v>
      </c>
      <c r="AZ125" s="25">
        <f t="shared" si="22"/>
        <v>60.834951456310677</v>
      </c>
      <c r="BA125" s="25">
        <v>0</v>
      </c>
      <c r="BB125" s="25">
        <f t="shared" si="23"/>
        <v>60.834951456310677</v>
      </c>
    </row>
    <row r="126" spans="1:54" x14ac:dyDescent="0.15">
      <c r="A126" s="17">
        <v>123</v>
      </c>
      <c r="B126" s="8" t="s">
        <v>346</v>
      </c>
      <c r="C126" s="11" t="s">
        <v>347</v>
      </c>
      <c r="D126" s="8" t="s">
        <v>53</v>
      </c>
      <c r="E126" s="8" t="s">
        <v>327</v>
      </c>
      <c r="F126" s="4">
        <v>61</v>
      </c>
      <c r="G126" s="8" t="s">
        <v>53</v>
      </c>
      <c r="H126" s="8" t="s">
        <v>168</v>
      </c>
      <c r="I126" s="4">
        <v>68</v>
      </c>
      <c r="J126" s="8" t="s">
        <v>53</v>
      </c>
      <c r="K126" s="4">
        <v>66</v>
      </c>
      <c r="L126" s="4">
        <v>72</v>
      </c>
      <c r="M126" s="4">
        <v>70</v>
      </c>
      <c r="N126" s="8" t="s">
        <v>53</v>
      </c>
      <c r="O126" s="4">
        <v>76</v>
      </c>
      <c r="P126" s="8" t="s">
        <v>327</v>
      </c>
      <c r="Q126" s="4">
        <v>74</v>
      </c>
      <c r="R126" s="8" t="s">
        <v>53</v>
      </c>
      <c r="S126" s="8" t="s">
        <v>215</v>
      </c>
      <c r="T126" s="5">
        <v>70</v>
      </c>
      <c r="U126" s="25">
        <f>E126*2+F126*3.5+H126*3+I126*2+K126*1.5+L126*0.5+M126*3+O126*3+P126*3+Q126*2+S126*2.5+T126*2.5</f>
        <v>1612</v>
      </c>
      <c r="V126" s="25">
        <v>28.5</v>
      </c>
      <c r="W126" s="25">
        <f t="shared" si="18"/>
        <v>56.561403508771932</v>
      </c>
      <c r="Y126" s="9" t="s">
        <v>346</v>
      </c>
      <c r="Z126" s="23" t="s">
        <v>347</v>
      </c>
      <c r="AA126" s="6">
        <v>65</v>
      </c>
      <c r="AB126" s="6"/>
      <c r="AC126" s="6"/>
      <c r="AD126" s="6">
        <v>60</v>
      </c>
      <c r="AE126" s="9" t="s">
        <v>58</v>
      </c>
      <c r="AF126" s="6"/>
      <c r="AG126" s="6">
        <v>74</v>
      </c>
      <c r="AH126" s="9" t="s">
        <v>53</v>
      </c>
      <c r="AI126" s="9" t="s">
        <v>53</v>
      </c>
      <c r="AJ126" s="6">
        <v>35</v>
      </c>
      <c r="AK126" s="9" t="s">
        <v>53</v>
      </c>
      <c r="AL126" s="9" t="s">
        <v>53</v>
      </c>
      <c r="AM126" s="9" t="s">
        <v>53</v>
      </c>
      <c r="AN126" s="6">
        <v>81</v>
      </c>
      <c r="AO126" s="9" t="s">
        <v>53</v>
      </c>
      <c r="AP126" s="9" t="s">
        <v>53</v>
      </c>
      <c r="AQ126" s="9" t="s">
        <v>53</v>
      </c>
      <c r="AR126" s="6">
        <v>74</v>
      </c>
      <c r="AS126" s="6">
        <v>72</v>
      </c>
      <c r="AT126" s="9" t="s">
        <v>58</v>
      </c>
      <c r="AU126" s="25">
        <f>AA126*1.5+AD126*2+AE126*1+AG126*2.5+AJ126*4.5+AN126*3.5+AR126*6+AS126*2+AT126*1</f>
        <v>1581.5</v>
      </c>
      <c r="AV126" s="31">
        <v>24</v>
      </c>
      <c r="AW126" s="31">
        <f t="shared" si="19"/>
        <v>65.895833333333329</v>
      </c>
      <c r="AX126" s="25">
        <f t="shared" si="20"/>
        <v>3193.5</v>
      </c>
      <c r="AY126" s="25">
        <f t="shared" si="21"/>
        <v>52.5</v>
      </c>
      <c r="AZ126" s="25">
        <f t="shared" si="22"/>
        <v>60.828571428571429</v>
      </c>
      <c r="BA126" s="25">
        <v>0</v>
      </c>
      <c r="BB126" s="25">
        <f t="shared" si="23"/>
        <v>60.828571428571429</v>
      </c>
    </row>
    <row r="127" spans="1:54" x14ac:dyDescent="0.15">
      <c r="A127" s="17">
        <v>124</v>
      </c>
      <c r="B127" s="8" t="s">
        <v>330</v>
      </c>
      <c r="C127" s="11" t="s">
        <v>331</v>
      </c>
      <c r="D127" s="8" t="s">
        <v>53</v>
      </c>
      <c r="E127" s="8" t="s">
        <v>310</v>
      </c>
      <c r="F127" s="8" t="s">
        <v>271</v>
      </c>
      <c r="G127" s="8" t="s">
        <v>53</v>
      </c>
      <c r="H127" s="4">
        <v>71</v>
      </c>
      <c r="I127" s="4">
        <v>66</v>
      </c>
      <c r="J127" s="4"/>
      <c r="K127" s="8" t="s">
        <v>53</v>
      </c>
      <c r="L127" s="4">
        <v>80</v>
      </c>
      <c r="M127" s="4">
        <v>87</v>
      </c>
      <c r="N127" s="4">
        <v>60</v>
      </c>
      <c r="O127" s="4">
        <v>71</v>
      </c>
      <c r="P127" s="8" t="s">
        <v>180</v>
      </c>
      <c r="Q127" s="4">
        <v>68</v>
      </c>
      <c r="R127" s="8" t="s">
        <v>53</v>
      </c>
      <c r="S127" s="8" t="s">
        <v>202</v>
      </c>
      <c r="T127" s="4">
        <v>80</v>
      </c>
      <c r="U127" s="25">
        <f>E127*2+F127*3.5+H127*3+I127*2+L127*0.5+M127*3+N127*2+O127*3+P127*3+Q127*2+S127*2.5+T127*2.5</f>
        <v>1714</v>
      </c>
      <c r="V127" s="25">
        <v>29</v>
      </c>
      <c r="W127" s="25">
        <f t="shared" si="18"/>
        <v>59.103448275862071</v>
      </c>
      <c r="Y127" s="9" t="s">
        <v>330</v>
      </c>
      <c r="Z127" s="23" t="s">
        <v>331</v>
      </c>
      <c r="AA127" s="6">
        <v>63</v>
      </c>
      <c r="AB127" s="9" t="s">
        <v>53</v>
      </c>
      <c r="AC127" s="6"/>
      <c r="AD127" s="9" t="s">
        <v>53</v>
      </c>
      <c r="AE127" s="9" t="s">
        <v>55</v>
      </c>
      <c r="AF127" s="9" t="s">
        <v>53</v>
      </c>
      <c r="AG127" s="6">
        <v>71</v>
      </c>
      <c r="AH127" s="9" t="s">
        <v>53</v>
      </c>
      <c r="AI127" s="9" t="s">
        <v>53</v>
      </c>
      <c r="AJ127" s="6">
        <v>33</v>
      </c>
      <c r="AK127" s="9" t="s">
        <v>53</v>
      </c>
      <c r="AL127" s="9" t="s">
        <v>53</v>
      </c>
      <c r="AM127" s="9" t="s">
        <v>53</v>
      </c>
      <c r="AN127" s="6">
        <v>61</v>
      </c>
      <c r="AO127" s="9" t="s">
        <v>53</v>
      </c>
      <c r="AP127" s="9" t="s">
        <v>53</v>
      </c>
      <c r="AQ127" s="9" t="s">
        <v>53</v>
      </c>
      <c r="AR127" s="6">
        <v>71</v>
      </c>
      <c r="AS127" s="6">
        <v>73</v>
      </c>
      <c r="AT127" s="10" t="s">
        <v>54</v>
      </c>
      <c r="AU127" s="25">
        <f>AA127*1.5+AE127*1+AG127*2.5+AJ127*4.5+AN127*3.5+AR127*6+AS127*2+AT127*1</f>
        <v>1386</v>
      </c>
      <c r="AV127" s="31">
        <v>22</v>
      </c>
      <c r="AW127" s="31">
        <f t="shared" si="19"/>
        <v>63</v>
      </c>
      <c r="AX127" s="25">
        <f t="shared" si="20"/>
        <v>3100</v>
      </c>
      <c r="AY127" s="25">
        <f t="shared" si="21"/>
        <v>51</v>
      </c>
      <c r="AZ127" s="25">
        <f t="shared" si="22"/>
        <v>60.784313725490193</v>
      </c>
      <c r="BA127" s="25">
        <v>0</v>
      </c>
      <c r="BB127" s="25">
        <f t="shared" si="23"/>
        <v>60.784313725490193</v>
      </c>
    </row>
    <row r="128" spans="1:54" x14ac:dyDescent="0.15">
      <c r="A128" s="17">
        <v>125</v>
      </c>
      <c r="B128" s="8" t="s">
        <v>325</v>
      </c>
      <c r="C128" s="11" t="s">
        <v>326</v>
      </c>
      <c r="D128" s="8" t="s">
        <v>53</v>
      </c>
      <c r="E128" s="8" t="s">
        <v>208</v>
      </c>
      <c r="F128" s="8" t="s">
        <v>327</v>
      </c>
      <c r="G128" s="8" t="s">
        <v>53</v>
      </c>
      <c r="H128" s="4">
        <v>70</v>
      </c>
      <c r="I128" s="4">
        <v>69</v>
      </c>
      <c r="J128" s="8" t="s">
        <v>144</v>
      </c>
      <c r="K128" s="8" t="s">
        <v>53</v>
      </c>
      <c r="L128" s="8" t="s">
        <v>144</v>
      </c>
      <c r="M128" s="4">
        <v>61</v>
      </c>
      <c r="N128" s="4">
        <v>73</v>
      </c>
      <c r="O128" s="4">
        <v>65</v>
      </c>
      <c r="P128" s="8" t="s">
        <v>240</v>
      </c>
      <c r="Q128" s="8" t="s">
        <v>53</v>
      </c>
      <c r="R128" s="8" t="s">
        <v>53</v>
      </c>
      <c r="S128" s="8" t="s">
        <v>192</v>
      </c>
      <c r="T128" s="4">
        <v>67</v>
      </c>
      <c r="U128" s="25">
        <f>E128*2+F128*3.5+H128*3+I128*2+J128*2+L128*0.5+M128*3+N128*2+O128*3+P128*3+S128*2.5+T128*2.5</f>
        <v>1603.5</v>
      </c>
      <c r="V128" s="25">
        <v>29</v>
      </c>
      <c r="W128" s="25">
        <f t="shared" si="18"/>
        <v>55.293103448275865</v>
      </c>
      <c r="Y128" s="9" t="s">
        <v>325</v>
      </c>
      <c r="Z128" s="23" t="s">
        <v>326</v>
      </c>
      <c r="AA128" s="6">
        <v>54</v>
      </c>
      <c r="AB128" s="9" t="s">
        <v>53</v>
      </c>
      <c r="AC128" s="9" t="s">
        <v>53</v>
      </c>
      <c r="AD128" s="9" t="s">
        <v>265</v>
      </c>
      <c r="AE128" s="9" t="s">
        <v>55</v>
      </c>
      <c r="AF128" s="9" t="s">
        <v>53</v>
      </c>
      <c r="AG128" s="6">
        <v>68</v>
      </c>
      <c r="AH128" s="9" t="s">
        <v>53</v>
      </c>
      <c r="AI128" s="9" t="s">
        <v>53</v>
      </c>
      <c r="AJ128" s="6">
        <v>47</v>
      </c>
      <c r="AK128" s="10" t="s">
        <v>53</v>
      </c>
      <c r="AL128" s="9" t="s">
        <v>53</v>
      </c>
      <c r="AM128" s="7">
        <v>65</v>
      </c>
      <c r="AN128" s="7">
        <v>83</v>
      </c>
      <c r="AO128" s="10" t="s">
        <v>53</v>
      </c>
      <c r="AP128" s="10" t="s">
        <v>53</v>
      </c>
      <c r="AQ128" s="10" t="s">
        <v>53</v>
      </c>
      <c r="AR128" s="7">
        <v>84</v>
      </c>
      <c r="AS128" s="7">
        <v>77</v>
      </c>
      <c r="AT128" s="10" t="s">
        <v>55</v>
      </c>
      <c r="AU128" s="25">
        <f>AA128*1.5+AD128*2+AE128*1+AG128*2.5+AJ128*4.5+AM128*2+AN128*3.5+AR128*6+AS128*2+AT128*1</f>
        <v>1711</v>
      </c>
      <c r="AV128" s="31">
        <v>26</v>
      </c>
      <c r="AW128" s="31">
        <f t="shared" si="19"/>
        <v>65.807692307692307</v>
      </c>
      <c r="AX128" s="25">
        <f t="shared" si="20"/>
        <v>3314.5</v>
      </c>
      <c r="AY128" s="25">
        <f t="shared" si="21"/>
        <v>55</v>
      </c>
      <c r="AZ128" s="25">
        <f t="shared" si="22"/>
        <v>60.263636363636365</v>
      </c>
      <c r="BA128" s="25">
        <v>0</v>
      </c>
      <c r="BB128" s="25">
        <f t="shared" si="23"/>
        <v>60.263636363636365</v>
      </c>
    </row>
    <row r="129" spans="1:54" x14ac:dyDescent="0.15">
      <c r="A129" s="17">
        <v>126</v>
      </c>
      <c r="B129" s="8" t="s">
        <v>340</v>
      </c>
      <c r="C129" s="12" t="s">
        <v>341</v>
      </c>
      <c r="D129" s="8" t="s">
        <v>298</v>
      </c>
      <c r="E129" s="4">
        <v>62</v>
      </c>
      <c r="F129" s="8" t="s">
        <v>124</v>
      </c>
      <c r="G129" s="8" t="s">
        <v>53</v>
      </c>
      <c r="H129" s="4">
        <v>68</v>
      </c>
      <c r="I129" s="4">
        <v>65</v>
      </c>
      <c r="J129" s="8" t="s">
        <v>124</v>
      </c>
      <c r="K129" s="4">
        <v>75</v>
      </c>
      <c r="L129" s="4">
        <v>82</v>
      </c>
      <c r="M129" s="8" t="s">
        <v>173</v>
      </c>
      <c r="N129" s="8" t="s">
        <v>53</v>
      </c>
      <c r="O129" s="4">
        <v>64</v>
      </c>
      <c r="P129" s="8" t="s">
        <v>227</v>
      </c>
      <c r="Q129" s="4">
        <v>68</v>
      </c>
      <c r="R129" s="4"/>
      <c r="S129" s="8" t="s">
        <v>241</v>
      </c>
      <c r="T129" s="5">
        <v>70</v>
      </c>
      <c r="U129" s="25">
        <f>D129*4.5+E129*2+F129*3.5+H129*3+I129*2+J129*2+K129*1.5+L129*0.5+M129*3+O129*3+P129*3+Q129*2+S129*2.5+T129*2.5</f>
        <v>1786.5</v>
      </c>
      <c r="V129" s="25">
        <v>35</v>
      </c>
      <c r="W129" s="25">
        <f t="shared" si="18"/>
        <v>51.042857142857144</v>
      </c>
      <c r="Y129" s="9" t="s">
        <v>340</v>
      </c>
      <c r="Z129" s="23" t="s">
        <v>341</v>
      </c>
      <c r="AA129" s="6">
        <v>73</v>
      </c>
      <c r="AB129" s="9" t="s">
        <v>53</v>
      </c>
      <c r="AC129" s="9" t="s">
        <v>53</v>
      </c>
      <c r="AD129" s="9" t="s">
        <v>53</v>
      </c>
      <c r="AE129" s="9" t="s">
        <v>58</v>
      </c>
      <c r="AF129" s="6"/>
      <c r="AG129" s="6">
        <v>74</v>
      </c>
      <c r="AH129" s="9" t="s">
        <v>53</v>
      </c>
      <c r="AI129" s="6"/>
      <c r="AJ129" s="6">
        <v>47</v>
      </c>
      <c r="AK129" s="9" t="s">
        <v>53</v>
      </c>
      <c r="AL129" s="9" t="s">
        <v>53</v>
      </c>
      <c r="AM129" s="9" t="s">
        <v>53</v>
      </c>
      <c r="AN129" s="6">
        <v>80</v>
      </c>
      <c r="AO129" s="9" t="s">
        <v>53</v>
      </c>
      <c r="AP129" s="9" t="s">
        <v>53</v>
      </c>
      <c r="AQ129" s="9" t="s">
        <v>53</v>
      </c>
      <c r="AR129" s="6">
        <v>82</v>
      </c>
      <c r="AS129" s="6">
        <v>73</v>
      </c>
      <c r="AT129" s="9" t="s">
        <v>58</v>
      </c>
      <c r="AU129" s="25">
        <f>AA129*1.5+AE129*1+AG129*2.5+AJ129*4.5+AN129*3.5+AR129*6+AS129*2+AT129*1</f>
        <v>1574</v>
      </c>
      <c r="AV129" s="31">
        <v>22</v>
      </c>
      <c r="AW129" s="31">
        <f t="shared" si="19"/>
        <v>71.545454545454547</v>
      </c>
      <c r="AX129" s="25">
        <f t="shared" si="20"/>
        <v>3360.5</v>
      </c>
      <c r="AY129" s="25">
        <f t="shared" si="21"/>
        <v>57</v>
      </c>
      <c r="AZ129" s="25">
        <f t="shared" si="22"/>
        <v>58.956140350877192</v>
      </c>
      <c r="BA129" s="25">
        <v>0</v>
      </c>
      <c r="BB129" s="25">
        <f t="shared" si="23"/>
        <v>58.956140350877192</v>
      </c>
    </row>
    <row r="130" spans="1:54" x14ac:dyDescent="0.15">
      <c r="A130" s="17">
        <v>127</v>
      </c>
      <c r="B130" s="8" t="s">
        <v>357</v>
      </c>
      <c r="C130" s="11" t="s">
        <v>358</v>
      </c>
      <c r="D130" s="8" t="s">
        <v>53</v>
      </c>
      <c r="E130" s="8" t="s">
        <v>124</v>
      </c>
      <c r="F130" s="8" t="s">
        <v>208</v>
      </c>
      <c r="G130" s="8" t="s">
        <v>53</v>
      </c>
      <c r="H130" s="4">
        <v>77</v>
      </c>
      <c r="I130" s="8" t="s">
        <v>139</v>
      </c>
      <c r="J130" s="4"/>
      <c r="K130" s="8" t="s">
        <v>53</v>
      </c>
      <c r="L130" s="4">
        <v>83</v>
      </c>
      <c r="M130" s="8" t="s">
        <v>104</v>
      </c>
      <c r="N130" s="4">
        <v>60</v>
      </c>
      <c r="O130" s="4">
        <v>70</v>
      </c>
      <c r="P130" s="8" t="s">
        <v>144</v>
      </c>
      <c r="Q130" s="8" t="s">
        <v>53</v>
      </c>
      <c r="R130" s="8" t="s">
        <v>53</v>
      </c>
      <c r="S130" s="8" t="s">
        <v>227</v>
      </c>
      <c r="T130" s="4">
        <v>60</v>
      </c>
      <c r="U130" s="25">
        <f>E130*2+F130*3.5+H130*3+I130*2+L130*0.5+M130*3+N130*2+O130*3+P130*3+S130*2.5+T130*2.5</f>
        <v>1503</v>
      </c>
      <c r="V130" s="25">
        <v>27</v>
      </c>
      <c r="W130" s="25">
        <f t="shared" si="18"/>
        <v>55.666666666666664</v>
      </c>
      <c r="Y130" s="9" t="s">
        <v>357</v>
      </c>
      <c r="Z130" s="23" t="s">
        <v>358</v>
      </c>
      <c r="AA130" s="6">
        <v>61</v>
      </c>
      <c r="AB130" s="6"/>
      <c r="AC130" s="6"/>
      <c r="AD130" s="9" t="s">
        <v>53</v>
      </c>
      <c r="AE130" s="9" t="s">
        <v>55</v>
      </c>
      <c r="AF130" s="9" t="s">
        <v>53</v>
      </c>
      <c r="AG130" s="6">
        <v>65</v>
      </c>
      <c r="AH130" s="9" t="s">
        <v>53</v>
      </c>
      <c r="AI130" s="9" t="s">
        <v>53</v>
      </c>
      <c r="AJ130" s="6">
        <v>37</v>
      </c>
      <c r="AK130" s="9" t="s">
        <v>53</v>
      </c>
      <c r="AL130" s="9" t="s">
        <v>53</v>
      </c>
      <c r="AM130" s="6">
        <v>83</v>
      </c>
      <c r="AN130" s="6">
        <v>65</v>
      </c>
      <c r="AO130" s="9" t="s">
        <v>265</v>
      </c>
      <c r="AP130" s="9" t="s">
        <v>53</v>
      </c>
      <c r="AQ130" s="9" t="s">
        <v>53</v>
      </c>
      <c r="AR130" s="6">
        <v>87</v>
      </c>
      <c r="AS130" s="6">
        <v>62</v>
      </c>
      <c r="AT130" s="10" t="s">
        <v>58</v>
      </c>
      <c r="AU130" s="25">
        <f>AA130*1.5+AE130*1+AG130*2.5+AJ130*4.5+AN130*3.5+AM130*2+AO130*2.5+AR130*6+AS130*2+AT130*1</f>
        <v>1620</v>
      </c>
      <c r="AV130" s="31">
        <v>26.5</v>
      </c>
      <c r="AW130" s="31">
        <f t="shared" si="19"/>
        <v>61.132075471698116</v>
      </c>
      <c r="AX130" s="25">
        <f t="shared" si="20"/>
        <v>3123</v>
      </c>
      <c r="AY130" s="25">
        <f t="shared" si="21"/>
        <v>53.5</v>
      </c>
      <c r="AZ130" s="25">
        <f t="shared" si="22"/>
        <v>58.373831775700936</v>
      </c>
      <c r="BA130" s="25">
        <v>0</v>
      </c>
      <c r="BB130" s="25">
        <f t="shared" si="23"/>
        <v>58.373831775700936</v>
      </c>
    </row>
    <row r="131" spans="1:54" x14ac:dyDescent="0.15">
      <c r="A131" s="17">
        <v>128</v>
      </c>
      <c r="B131" s="8" t="s">
        <v>342</v>
      </c>
      <c r="C131" s="11" t="s">
        <v>343</v>
      </c>
      <c r="D131" s="8" t="s">
        <v>53</v>
      </c>
      <c r="E131" s="4">
        <v>66</v>
      </c>
      <c r="F131" s="8" t="s">
        <v>168</v>
      </c>
      <c r="G131" s="8" t="s">
        <v>53</v>
      </c>
      <c r="H131" s="4">
        <v>76</v>
      </c>
      <c r="I131" s="8" t="s">
        <v>105</v>
      </c>
      <c r="J131" s="8" t="s">
        <v>53</v>
      </c>
      <c r="K131" s="8" t="s">
        <v>53</v>
      </c>
      <c r="L131" s="4">
        <v>84</v>
      </c>
      <c r="M131" s="4">
        <v>70</v>
      </c>
      <c r="N131" s="4">
        <v>73</v>
      </c>
      <c r="O131" s="4">
        <v>79</v>
      </c>
      <c r="P131" s="4">
        <v>65</v>
      </c>
      <c r="Q131" s="8" t="s">
        <v>53</v>
      </c>
      <c r="R131" s="8" t="s">
        <v>53</v>
      </c>
      <c r="S131" s="4">
        <v>60</v>
      </c>
      <c r="T131" s="4">
        <v>70</v>
      </c>
      <c r="U131" s="25">
        <f>E131*2+F131*3.5+H131*3+I131*2+L131*0.5+M131*3+N131*2+O131*3+P131*3+S131*2.5+T131*2.5</f>
        <v>1741.5</v>
      </c>
      <c r="V131" s="25">
        <v>27</v>
      </c>
      <c r="W131" s="25">
        <f t="shared" si="18"/>
        <v>64.5</v>
      </c>
      <c r="Y131" s="9" t="s">
        <v>342</v>
      </c>
      <c r="Z131" s="23" t="s">
        <v>343</v>
      </c>
      <c r="AA131" s="6">
        <v>63</v>
      </c>
      <c r="AB131" s="6"/>
      <c r="AC131" s="6"/>
      <c r="AD131" s="9" t="s">
        <v>53</v>
      </c>
      <c r="AE131" s="9" t="s">
        <v>55</v>
      </c>
      <c r="AF131" s="9" t="s">
        <v>53</v>
      </c>
      <c r="AG131" s="6">
        <v>68</v>
      </c>
      <c r="AH131" s="9" t="s">
        <v>53</v>
      </c>
      <c r="AI131" s="9" t="s">
        <v>53</v>
      </c>
      <c r="AJ131" s="6">
        <v>23</v>
      </c>
      <c r="AK131" s="10" t="s">
        <v>53</v>
      </c>
      <c r="AL131" s="9" t="s">
        <v>53</v>
      </c>
      <c r="AM131" s="10" t="s">
        <v>265</v>
      </c>
      <c r="AN131" s="7">
        <v>17</v>
      </c>
      <c r="AO131" s="10" t="s">
        <v>53</v>
      </c>
      <c r="AP131" s="10" t="s">
        <v>53</v>
      </c>
      <c r="AQ131" s="10" t="s">
        <v>53</v>
      </c>
      <c r="AR131" s="7">
        <v>74</v>
      </c>
      <c r="AS131" s="7">
        <v>78</v>
      </c>
      <c r="AT131" s="10" t="s">
        <v>55</v>
      </c>
      <c r="AU131" s="25">
        <f>AA131*1.5+AE131*1+AG131*2.5+AJ131*4.5+AM131*2+AN131*3.5+AR131*6+AS131*2+AT131*1</f>
        <v>1197.5</v>
      </c>
      <c r="AV131" s="31">
        <v>24</v>
      </c>
      <c r="AW131" s="31">
        <f t="shared" si="19"/>
        <v>49.895833333333336</v>
      </c>
      <c r="AX131" s="25">
        <f t="shared" si="20"/>
        <v>2939</v>
      </c>
      <c r="AY131" s="25">
        <f t="shared" si="21"/>
        <v>51</v>
      </c>
      <c r="AZ131" s="25">
        <f t="shared" si="22"/>
        <v>57.627450980392155</v>
      </c>
      <c r="BA131" s="25">
        <v>0</v>
      </c>
      <c r="BB131" s="25">
        <f t="shared" si="23"/>
        <v>57.627450980392155</v>
      </c>
    </row>
    <row r="132" spans="1:54" x14ac:dyDescent="0.15">
      <c r="A132" s="17">
        <v>129</v>
      </c>
      <c r="B132" s="8" t="s">
        <v>352</v>
      </c>
      <c r="C132" s="11" t="s">
        <v>353</v>
      </c>
      <c r="D132" s="8" t="s">
        <v>53</v>
      </c>
      <c r="E132" s="8" t="s">
        <v>354</v>
      </c>
      <c r="F132" s="4">
        <v>60</v>
      </c>
      <c r="G132" s="8" t="s">
        <v>53</v>
      </c>
      <c r="H132" s="4">
        <v>70</v>
      </c>
      <c r="I132" s="8" t="s">
        <v>350</v>
      </c>
      <c r="J132" s="8" t="s">
        <v>183</v>
      </c>
      <c r="K132" s="8" t="s">
        <v>53</v>
      </c>
      <c r="L132" s="4">
        <v>88</v>
      </c>
      <c r="M132" s="8" t="s">
        <v>140</v>
      </c>
      <c r="N132" s="4">
        <v>76</v>
      </c>
      <c r="O132" s="4">
        <v>68</v>
      </c>
      <c r="P132" s="8" t="s">
        <v>282</v>
      </c>
      <c r="Q132" s="8" t="s">
        <v>53</v>
      </c>
      <c r="R132" s="8" t="s">
        <v>53</v>
      </c>
      <c r="S132" s="8" t="s">
        <v>254</v>
      </c>
      <c r="T132" s="4">
        <v>63</v>
      </c>
      <c r="U132" s="25">
        <f>E132*2+F132*3.5+H132*3+I132*2+J132*2+L132*0.5+M132*3+N132*2+O132*3+P132*3+S132*2.5+T132*2.5</f>
        <v>1555</v>
      </c>
      <c r="V132" s="25">
        <v>29</v>
      </c>
      <c r="W132" s="25">
        <f t="shared" ref="W132:W142" si="24">U132/V132</f>
        <v>53.620689655172413</v>
      </c>
      <c r="Y132" s="9" t="s">
        <v>352</v>
      </c>
      <c r="Z132" s="23" t="s">
        <v>353</v>
      </c>
      <c r="AA132" s="6">
        <v>30</v>
      </c>
      <c r="AB132" s="9" t="s">
        <v>53</v>
      </c>
      <c r="AC132" s="9" t="s">
        <v>53</v>
      </c>
      <c r="AD132" s="9" t="s">
        <v>53</v>
      </c>
      <c r="AE132" s="9" t="s">
        <v>58</v>
      </c>
      <c r="AF132" s="9" t="s">
        <v>53</v>
      </c>
      <c r="AG132" s="6">
        <v>69</v>
      </c>
      <c r="AH132" s="9" t="s">
        <v>53</v>
      </c>
      <c r="AI132" s="9" t="s">
        <v>53</v>
      </c>
      <c r="AJ132" s="6">
        <v>35</v>
      </c>
      <c r="AK132" s="10" t="s">
        <v>53</v>
      </c>
      <c r="AL132" s="9" t="s">
        <v>53</v>
      </c>
      <c r="AM132" s="7">
        <v>65</v>
      </c>
      <c r="AN132" s="7">
        <v>44</v>
      </c>
      <c r="AO132" s="10" t="s">
        <v>53</v>
      </c>
      <c r="AP132" s="10" t="s">
        <v>53</v>
      </c>
      <c r="AQ132" s="10" t="s">
        <v>53</v>
      </c>
      <c r="AR132" s="7">
        <v>83</v>
      </c>
      <c r="AS132" s="7">
        <v>76</v>
      </c>
      <c r="AT132" s="10" t="s">
        <v>55</v>
      </c>
      <c r="AU132" s="25">
        <f>AA132*1.5+AE132*1+AG132*2.5+AJ132*4.5+AM132*2+AN132*3.5+AR132*6+AS132*2+AT132*1</f>
        <v>1469</v>
      </c>
      <c r="AV132" s="31">
        <v>24</v>
      </c>
      <c r="AW132" s="31">
        <f t="shared" ref="AW132:AW142" si="25">AU132/AV132</f>
        <v>61.208333333333336</v>
      </c>
      <c r="AX132" s="25">
        <f t="shared" ref="AX132:AX142" si="26">U132+AU132</f>
        <v>3024</v>
      </c>
      <c r="AY132" s="25">
        <f t="shared" ref="AY132:AY142" si="27">V132+AV132</f>
        <v>53</v>
      </c>
      <c r="AZ132" s="25">
        <f t="shared" ref="AZ132:AZ142" si="28">AX132/AY132</f>
        <v>57.056603773584904</v>
      </c>
      <c r="BA132" s="25">
        <v>0</v>
      </c>
      <c r="BB132" s="25">
        <f t="shared" ref="BB132:BB142" si="29">AZ132+BA132</f>
        <v>57.056603773584904</v>
      </c>
    </row>
    <row r="133" spans="1:54" x14ac:dyDescent="0.15">
      <c r="A133" s="17">
        <v>130</v>
      </c>
      <c r="B133" s="8" t="s">
        <v>355</v>
      </c>
      <c r="C133" s="11" t="s">
        <v>356</v>
      </c>
      <c r="D133" s="8" t="s">
        <v>53</v>
      </c>
      <c r="E133" s="4">
        <v>66</v>
      </c>
      <c r="F133" s="8" t="s">
        <v>180</v>
      </c>
      <c r="G133" s="8" t="s">
        <v>53</v>
      </c>
      <c r="H133" s="4">
        <v>72</v>
      </c>
      <c r="I133" s="4">
        <v>68</v>
      </c>
      <c r="J133" s="8" t="s">
        <v>53</v>
      </c>
      <c r="K133" s="8" t="s">
        <v>104</v>
      </c>
      <c r="L133" s="4">
        <v>86</v>
      </c>
      <c r="M133" s="8" t="s">
        <v>183</v>
      </c>
      <c r="N133" s="8" t="s">
        <v>53</v>
      </c>
      <c r="O133" s="4">
        <v>70</v>
      </c>
      <c r="P133" s="4">
        <v>62</v>
      </c>
      <c r="Q133" s="8" t="s">
        <v>53</v>
      </c>
      <c r="R133" s="8" t="s">
        <v>53</v>
      </c>
      <c r="S133" s="8" t="s">
        <v>293</v>
      </c>
      <c r="T133" s="4">
        <v>78</v>
      </c>
      <c r="U133" s="25">
        <f>E133*2+F133*3.5+H133*3+I133*2+K133*1.5+L133*0.5+M133*3+O133*3+P133*3+S133*2.5+T133*2.5</f>
        <v>1596.5</v>
      </c>
      <c r="V133" s="25">
        <v>26.5</v>
      </c>
      <c r="W133" s="25">
        <f t="shared" si="24"/>
        <v>60.245283018867923</v>
      </c>
      <c r="Y133" s="9" t="s">
        <v>355</v>
      </c>
      <c r="Z133" s="23" t="s">
        <v>356</v>
      </c>
      <c r="AA133" s="6">
        <v>19</v>
      </c>
      <c r="AB133" s="6"/>
      <c r="AC133" s="9" t="s">
        <v>53</v>
      </c>
      <c r="AD133" s="6">
        <v>60</v>
      </c>
      <c r="AE133" s="9" t="s">
        <v>55</v>
      </c>
      <c r="AF133" s="9" t="s">
        <v>53</v>
      </c>
      <c r="AG133" s="6">
        <v>74</v>
      </c>
      <c r="AH133" s="9" t="s">
        <v>53</v>
      </c>
      <c r="AI133" s="9" t="s">
        <v>53</v>
      </c>
      <c r="AJ133" s="6">
        <v>31</v>
      </c>
      <c r="AK133" s="10" t="s">
        <v>53</v>
      </c>
      <c r="AL133" s="6"/>
      <c r="AM133" s="10" t="s">
        <v>265</v>
      </c>
      <c r="AN133" s="7">
        <v>41</v>
      </c>
      <c r="AO133" s="10" t="s">
        <v>53</v>
      </c>
      <c r="AP133" s="10" t="s">
        <v>53</v>
      </c>
      <c r="AQ133" s="10" t="s">
        <v>53</v>
      </c>
      <c r="AR133" s="7">
        <v>65</v>
      </c>
      <c r="AS133" s="7">
        <v>71</v>
      </c>
      <c r="AT133" s="10" t="s">
        <v>58</v>
      </c>
      <c r="AU133" s="25">
        <f>AA133*1.5+AD133*2+AE133*1+AG133*2.5+AJ133*4.5+AM133*2+AN133*3.5+AR133*6+AS133*2+AT133*1</f>
        <v>1308.5</v>
      </c>
      <c r="AV133" s="31">
        <v>26</v>
      </c>
      <c r="AW133" s="31">
        <f t="shared" si="25"/>
        <v>50.32692307692308</v>
      </c>
      <c r="AX133" s="25">
        <f t="shared" si="26"/>
        <v>2905</v>
      </c>
      <c r="AY133" s="25">
        <f t="shared" si="27"/>
        <v>52.5</v>
      </c>
      <c r="AZ133" s="25">
        <f t="shared" si="28"/>
        <v>55.333333333333336</v>
      </c>
      <c r="BA133" s="25">
        <v>0</v>
      </c>
      <c r="BB133" s="25">
        <f t="shared" si="29"/>
        <v>55.333333333333336</v>
      </c>
    </row>
    <row r="134" spans="1:54" x14ac:dyDescent="0.15">
      <c r="A134" s="17">
        <v>131</v>
      </c>
      <c r="B134" s="8" t="s">
        <v>348</v>
      </c>
      <c r="C134" s="11" t="s">
        <v>349</v>
      </c>
      <c r="D134" s="8" t="s">
        <v>53</v>
      </c>
      <c r="E134" s="8" t="s">
        <v>350</v>
      </c>
      <c r="F134" s="8" t="s">
        <v>155</v>
      </c>
      <c r="G134" s="8" t="s">
        <v>53</v>
      </c>
      <c r="H134" s="4">
        <v>68</v>
      </c>
      <c r="I134" s="8" t="s">
        <v>180</v>
      </c>
      <c r="J134" s="4"/>
      <c r="K134" s="8" t="s">
        <v>53</v>
      </c>
      <c r="L134" s="4">
        <v>70</v>
      </c>
      <c r="M134" s="4">
        <v>77</v>
      </c>
      <c r="N134" s="4">
        <v>80</v>
      </c>
      <c r="O134" s="4">
        <v>79</v>
      </c>
      <c r="P134" s="8" t="s">
        <v>351</v>
      </c>
      <c r="Q134" s="4">
        <v>85</v>
      </c>
      <c r="R134" s="8" t="s">
        <v>53</v>
      </c>
      <c r="S134" s="8" t="s">
        <v>227</v>
      </c>
      <c r="T134" s="4">
        <v>61</v>
      </c>
      <c r="U134" s="25">
        <f>E134*2+F134*3.5+H134*3+I134*2+L134*0.5+M134*3+N134*2+O134*3+P134*3+Q134*2+S134*2.5+T134*2.5</f>
        <v>1533.5</v>
      </c>
      <c r="V134" s="25">
        <v>29</v>
      </c>
      <c r="W134" s="25">
        <f t="shared" si="24"/>
        <v>52.879310344827587</v>
      </c>
      <c r="Y134" s="9" t="s">
        <v>348</v>
      </c>
      <c r="Z134" s="23" t="s">
        <v>349</v>
      </c>
      <c r="AA134" s="6">
        <v>70</v>
      </c>
      <c r="AB134" s="9" t="s">
        <v>53</v>
      </c>
      <c r="AC134" s="6"/>
      <c r="AD134" s="9" t="s">
        <v>53</v>
      </c>
      <c r="AE134" s="9" t="s">
        <v>55</v>
      </c>
      <c r="AF134" s="9" t="s">
        <v>53</v>
      </c>
      <c r="AG134" s="6">
        <v>60</v>
      </c>
      <c r="AH134" s="9" t="s">
        <v>53</v>
      </c>
      <c r="AI134" s="9" t="s">
        <v>53</v>
      </c>
      <c r="AJ134" s="6">
        <v>45</v>
      </c>
      <c r="AK134" s="9" t="s">
        <v>53</v>
      </c>
      <c r="AL134" s="9" t="s">
        <v>53</v>
      </c>
      <c r="AM134" s="9" t="s">
        <v>53</v>
      </c>
      <c r="AN134" s="6">
        <v>33</v>
      </c>
      <c r="AO134" s="9" t="s">
        <v>53</v>
      </c>
      <c r="AP134" s="9" t="s">
        <v>53</v>
      </c>
      <c r="AQ134" s="9" t="s">
        <v>53</v>
      </c>
      <c r="AR134" s="6">
        <v>66</v>
      </c>
      <c r="AS134" s="6">
        <v>79</v>
      </c>
      <c r="AT134" s="10" t="s">
        <v>58</v>
      </c>
      <c r="AU134" s="25">
        <f>AA134*1.5+AE134*1+AG134*2.5+AJ134*4.5+AN134*3.5+AR134*6+AS134*2+AT134*1</f>
        <v>1287</v>
      </c>
      <c r="AV134" s="31">
        <v>22</v>
      </c>
      <c r="AW134" s="31">
        <f t="shared" si="25"/>
        <v>58.5</v>
      </c>
      <c r="AX134" s="25">
        <f t="shared" si="26"/>
        <v>2820.5</v>
      </c>
      <c r="AY134" s="25">
        <f t="shared" si="27"/>
        <v>51</v>
      </c>
      <c r="AZ134" s="25">
        <f t="shared" si="28"/>
        <v>55.303921568627452</v>
      </c>
      <c r="BA134" s="25">
        <v>0</v>
      </c>
      <c r="BB134" s="25">
        <f t="shared" si="29"/>
        <v>55.303921568627452</v>
      </c>
    </row>
    <row r="135" spans="1:54" x14ac:dyDescent="0.15">
      <c r="A135" s="17">
        <v>132</v>
      </c>
      <c r="B135" s="8" t="s">
        <v>369</v>
      </c>
      <c r="C135" s="11" t="s">
        <v>370</v>
      </c>
      <c r="D135" s="8" t="s">
        <v>53</v>
      </c>
      <c r="E135" s="8" t="s">
        <v>324</v>
      </c>
      <c r="F135" s="8" t="s">
        <v>240</v>
      </c>
      <c r="G135" s="8" t="s">
        <v>53</v>
      </c>
      <c r="H135" s="4">
        <v>67</v>
      </c>
      <c r="I135" s="4">
        <v>67</v>
      </c>
      <c r="J135" s="8" t="s">
        <v>53</v>
      </c>
      <c r="K135" s="8" t="s">
        <v>265</v>
      </c>
      <c r="L135" s="4">
        <v>85</v>
      </c>
      <c r="M135" s="8" t="s">
        <v>140</v>
      </c>
      <c r="N135" s="8" t="s">
        <v>53</v>
      </c>
      <c r="O135" s="4">
        <v>61</v>
      </c>
      <c r="P135" s="4">
        <v>79</v>
      </c>
      <c r="Q135" s="8" t="s">
        <v>53</v>
      </c>
      <c r="R135" s="8" t="s">
        <v>53</v>
      </c>
      <c r="S135" s="8" t="s">
        <v>202</v>
      </c>
      <c r="T135" s="4">
        <v>71</v>
      </c>
      <c r="U135" s="25">
        <f>E135*2+F135*3.5+H135*3+I135*2+K135*1.5+L135*0.5+M135*3+O135*3+P135*3+S135*2.5+T135*2.5</f>
        <v>1397</v>
      </c>
      <c r="V135" s="25">
        <v>26.5</v>
      </c>
      <c r="W135" s="25">
        <f t="shared" si="24"/>
        <v>52.716981132075475</v>
      </c>
      <c r="Y135" s="9" t="s">
        <v>369</v>
      </c>
      <c r="Z135" s="23" t="s">
        <v>370</v>
      </c>
      <c r="AA135" s="6">
        <v>47</v>
      </c>
      <c r="AB135" s="6"/>
      <c r="AC135" s="9" t="s">
        <v>53</v>
      </c>
      <c r="AD135" s="6">
        <v>65</v>
      </c>
      <c r="AE135" s="9" t="s">
        <v>55</v>
      </c>
      <c r="AF135" s="9" t="s">
        <v>53</v>
      </c>
      <c r="AG135" s="6">
        <v>49</v>
      </c>
      <c r="AH135" s="9" t="s">
        <v>53</v>
      </c>
      <c r="AI135" s="9" t="s">
        <v>53</v>
      </c>
      <c r="AJ135" s="6">
        <v>32</v>
      </c>
      <c r="AK135" s="10" t="s">
        <v>53</v>
      </c>
      <c r="AL135" s="9" t="s">
        <v>53</v>
      </c>
      <c r="AM135" s="7">
        <v>65</v>
      </c>
      <c r="AN135" s="7">
        <v>29</v>
      </c>
      <c r="AO135" s="10" t="s">
        <v>53</v>
      </c>
      <c r="AP135" s="10" t="s">
        <v>53</v>
      </c>
      <c r="AQ135" s="10" t="s">
        <v>53</v>
      </c>
      <c r="AR135" s="7">
        <v>76</v>
      </c>
      <c r="AS135" s="7">
        <v>69</v>
      </c>
      <c r="AT135" s="10" t="s">
        <v>58</v>
      </c>
      <c r="AU135" s="25">
        <f>AA135*1.5+AD135*2+AE135*1+AG135*2.5+AJ135*4.5+AM135*2+AN135*3.5+AR135*6+AS135*2+AT135*1</f>
        <v>1452.5</v>
      </c>
      <c r="AV135" s="31">
        <v>26</v>
      </c>
      <c r="AW135" s="31">
        <f t="shared" si="25"/>
        <v>55.865384615384613</v>
      </c>
      <c r="AX135" s="25">
        <f t="shared" si="26"/>
        <v>2849.5</v>
      </c>
      <c r="AY135" s="25">
        <f t="shared" si="27"/>
        <v>52.5</v>
      </c>
      <c r="AZ135" s="25">
        <f t="shared" si="28"/>
        <v>54.276190476190479</v>
      </c>
      <c r="BA135" s="25">
        <v>0</v>
      </c>
      <c r="BB135" s="25">
        <f t="shared" si="29"/>
        <v>54.276190476190479</v>
      </c>
    </row>
    <row r="136" spans="1:54" x14ac:dyDescent="0.15">
      <c r="A136" s="17">
        <v>133</v>
      </c>
      <c r="B136" s="8" t="s">
        <v>366</v>
      </c>
      <c r="C136" s="12" t="s">
        <v>367</v>
      </c>
      <c r="D136" s="8" t="s">
        <v>368</v>
      </c>
      <c r="E136" s="8" t="s">
        <v>282</v>
      </c>
      <c r="F136" s="8" t="s">
        <v>104</v>
      </c>
      <c r="G136" s="8" t="s">
        <v>53</v>
      </c>
      <c r="H136" s="4">
        <v>68</v>
      </c>
      <c r="I136" s="4">
        <v>70</v>
      </c>
      <c r="J136" s="8" t="s">
        <v>53</v>
      </c>
      <c r="K136" s="8" t="s">
        <v>53</v>
      </c>
      <c r="L136" s="4">
        <v>83</v>
      </c>
      <c r="M136" s="4">
        <v>70</v>
      </c>
      <c r="N136" s="4">
        <v>80</v>
      </c>
      <c r="O136" s="8" t="s">
        <v>268</v>
      </c>
      <c r="P136" s="8" t="s">
        <v>365</v>
      </c>
      <c r="Q136" s="8" t="s">
        <v>53</v>
      </c>
      <c r="R136" s="8" t="s">
        <v>53</v>
      </c>
      <c r="S136" s="8" t="s">
        <v>293</v>
      </c>
      <c r="T136" s="13" t="s">
        <v>183</v>
      </c>
      <c r="U136" s="25">
        <f>D136*4.5+E136*2+F136*3.5+H136*3+I136*2+L136*0.5+M136*3+N136*2+O136*3+P136*3+S136*2.5+T136*2.5</f>
        <v>1464.5</v>
      </c>
      <c r="V136" s="25">
        <v>31.5</v>
      </c>
      <c r="W136" s="25">
        <f t="shared" si="24"/>
        <v>46.492063492063494</v>
      </c>
      <c r="Y136" s="9" t="s">
        <v>366</v>
      </c>
      <c r="Z136" s="23" t="s">
        <v>367</v>
      </c>
      <c r="AA136" s="6">
        <v>68</v>
      </c>
      <c r="AB136" s="6"/>
      <c r="AC136" s="6"/>
      <c r="AD136" s="9" t="s">
        <v>53</v>
      </c>
      <c r="AE136" s="9" t="s">
        <v>55</v>
      </c>
      <c r="AF136" s="6"/>
      <c r="AG136" s="6">
        <v>62</v>
      </c>
      <c r="AH136" s="9" t="s">
        <v>53</v>
      </c>
      <c r="AI136" s="9" t="s">
        <v>53</v>
      </c>
      <c r="AJ136" s="6">
        <v>39</v>
      </c>
      <c r="AK136" s="9" t="s">
        <v>53</v>
      </c>
      <c r="AL136" s="6"/>
      <c r="AM136" s="6">
        <v>80</v>
      </c>
      <c r="AN136" s="6">
        <v>60</v>
      </c>
      <c r="AO136" s="9" t="s">
        <v>53</v>
      </c>
      <c r="AP136" s="9" t="s">
        <v>53</v>
      </c>
      <c r="AQ136" s="9" t="s">
        <v>53</v>
      </c>
      <c r="AR136" s="6">
        <v>72</v>
      </c>
      <c r="AS136" s="6">
        <v>69</v>
      </c>
      <c r="AT136" s="9" t="s">
        <v>58</v>
      </c>
      <c r="AU136" s="25">
        <f>AA136*1.5+AE136*1+AG136*2.5+AJ136*4.5+AM136*2+AN136*3.5+AR136*6+AS136*2+AT136*1</f>
        <v>1532.5</v>
      </c>
      <c r="AV136" s="31">
        <v>24</v>
      </c>
      <c r="AW136" s="31">
        <f t="shared" si="25"/>
        <v>63.854166666666664</v>
      </c>
      <c r="AX136" s="25">
        <f t="shared" si="26"/>
        <v>2997</v>
      </c>
      <c r="AY136" s="25">
        <f t="shared" si="27"/>
        <v>55.5</v>
      </c>
      <c r="AZ136" s="25">
        <f t="shared" si="28"/>
        <v>54</v>
      </c>
      <c r="BA136" s="25">
        <v>0</v>
      </c>
      <c r="BB136" s="25">
        <f t="shared" si="29"/>
        <v>54</v>
      </c>
    </row>
    <row r="137" spans="1:54" x14ac:dyDescent="0.15">
      <c r="A137" s="17">
        <v>134</v>
      </c>
      <c r="B137" s="8" t="s">
        <v>371</v>
      </c>
      <c r="C137" s="11" t="s">
        <v>372</v>
      </c>
      <c r="D137" s="8" t="s">
        <v>53</v>
      </c>
      <c r="E137" s="8" t="s">
        <v>202</v>
      </c>
      <c r="F137" s="8" t="s">
        <v>241</v>
      </c>
      <c r="G137" s="8" t="s">
        <v>53</v>
      </c>
      <c r="H137" s="4">
        <v>76</v>
      </c>
      <c r="I137" s="8" t="s">
        <v>368</v>
      </c>
      <c r="J137" s="8" t="s">
        <v>271</v>
      </c>
      <c r="K137" s="8" t="s">
        <v>53</v>
      </c>
      <c r="L137" s="4">
        <v>88</v>
      </c>
      <c r="M137" s="4">
        <v>68</v>
      </c>
      <c r="N137" s="4">
        <v>60</v>
      </c>
      <c r="O137" s="8" t="s">
        <v>144</v>
      </c>
      <c r="P137" s="8" t="s">
        <v>271</v>
      </c>
      <c r="Q137" s="8" t="s">
        <v>53</v>
      </c>
      <c r="R137" s="8" t="s">
        <v>53</v>
      </c>
      <c r="S137" s="8" t="s">
        <v>226</v>
      </c>
      <c r="T137" s="8" t="s">
        <v>183</v>
      </c>
      <c r="U137" s="25">
        <f>E137*2+F137*3.5+H137*3+I137*2+J137*2+L137*0.5+M137*3+N137*2+O137*3+P137*3+S137*2.5+T137*2.5</f>
        <v>1405.5</v>
      </c>
      <c r="V137" s="25">
        <v>29</v>
      </c>
      <c r="W137" s="25">
        <f t="shared" si="24"/>
        <v>48.46551724137931</v>
      </c>
      <c r="Y137" s="9" t="s">
        <v>371</v>
      </c>
      <c r="Z137" s="23" t="s">
        <v>372</v>
      </c>
      <c r="AA137" s="6">
        <v>15</v>
      </c>
      <c r="AB137" s="9" t="s">
        <v>53</v>
      </c>
      <c r="AC137" s="9" t="s">
        <v>53</v>
      </c>
      <c r="AD137" s="9" t="s">
        <v>53</v>
      </c>
      <c r="AE137" s="9" t="s">
        <v>55</v>
      </c>
      <c r="AF137" s="9" t="s">
        <v>53</v>
      </c>
      <c r="AG137" s="6">
        <v>60</v>
      </c>
      <c r="AH137" s="9" t="s">
        <v>53</v>
      </c>
      <c r="AI137" s="9" t="s">
        <v>53</v>
      </c>
      <c r="AJ137" s="6">
        <v>25</v>
      </c>
      <c r="AK137" s="10" t="s">
        <v>53</v>
      </c>
      <c r="AL137" s="9" t="s">
        <v>53</v>
      </c>
      <c r="AM137" s="7">
        <v>86</v>
      </c>
      <c r="AN137" s="7">
        <v>62</v>
      </c>
      <c r="AO137" s="10" t="s">
        <v>53</v>
      </c>
      <c r="AP137" s="10" t="s">
        <v>53</v>
      </c>
      <c r="AQ137" s="10" t="s">
        <v>53</v>
      </c>
      <c r="AR137" s="7">
        <v>82</v>
      </c>
      <c r="AS137" s="7">
        <v>65</v>
      </c>
      <c r="AT137" s="10" t="s">
        <v>58</v>
      </c>
      <c r="AU137" s="25">
        <f>AA137*1.5+AE137*1+AG137*2.5+AJ137*4.5+AM137*2+AN137*3.5+AR137*6+AS137*2+AT137*1</f>
        <v>1456</v>
      </c>
      <c r="AV137" s="31">
        <v>24</v>
      </c>
      <c r="AW137" s="31">
        <f t="shared" si="25"/>
        <v>60.666666666666664</v>
      </c>
      <c r="AX137" s="25">
        <f t="shared" si="26"/>
        <v>2861.5</v>
      </c>
      <c r="AY137" s="25">
        <f t="shared" si="27"/>
        <v>53</v>
      </c>
      <c r="AZ137" s="25">
        <f t="shared" si="28"/>
        <v>53.990566037735846</v>
      </c>
      <c r="BA137" s="25">
        <v>0</v>
      </c>
      <c r="BB137" s="25">
        <f t="shared" si="29"/>
        <v>53.990566037735846</v>
      </c>
    </row>
    <row r="138" spans="1:54" x14ac:dyDescent="0.15">
      <c r="A138" s="17">
        <v>135</v>
      </c>
      <c r="B138" s="8" t="s">
        <v>359</v>
      </c>
      <c r="C138" s="11" t="s">
        <v>360</v>
      </c>
      <c r="D138" s="8" t="s">
        <v>53</v>
      </c>
      <c r="E138" s="8" t="s">
        <v>105</v>
      </c>
      <c r="F138" s="4">
        <v>61</v>
      </c>
      <c r="G138" s="4">
        <v>66</v>
      </c>
      <c r="H138" s="4">
        <v>86</v>
      </c>
      <c r="I138" s="4">
        <v>81</v>
      </c>
      <c r="J138" s="8" t="s">
        <v>53</v>
      </c>
      <c r="K138" s="8" t="s">
        <v>183</v>
      </c>
      <c r="L138" s="4">
        <v>81</v>
      </c>
      <c r="M138" s="8" t="s">
        <v>124</v>
      </c>
      <c r="N138" s="8" t="s">
        <v>53</v>
      </c>
      <c r="O138" s="8" t="s">
        <v>199</v>
      </c>
      <c r="P138" s="4">
        <v>68</v>
      </c>
      <c r="Q138" s="8" t="s">
        <v>53</v>
      </c>
      <c r="R138" s="4">
        <v>60</v>
      </c>
      <c r="S138" s="8" t="s">
        <v>215</v>
      </c>
      <c r="T138" s="5">
        <v>71</v>
      </c>
      <c r="U138" s="25">
        <f>E138*2+F138*3.5+G138*2+H138*3+I138*2+K138*1.5+L138*0.5+M138*3+O138*3+P138*3+R138*2.5+S138*2.5+T138*2.5</f>
        <v>1883.5</v>
      </c>
      <c r="V138" s="25">
        <v>31</v>
      </c>
      <c r="W138" s="25">
        <f t="shared" si="24"/>
        <v>60.758064516129032</v>
      </c>
      <c r="Y138" s="9" t="s">
        <v>359</v>
      </c>
      <c r="Z138" s="23" t="s">
        <v>360</v>
      </c>
      <c r="AA138" s="6">
        <v>81</v>
      </c>
      <c r="AB138" s="6">
        <v>79</v>
      </c>
      <c r="AC138" s="9" t="s">
        <v>53</v>
      </c>
      <c r="AD138" s="9" t="s">
        <v>53</v>
      </c>
      <c r="AE138" s="9" t="s">
        <v>58</v>
      </c>
      <c r="AF138" s="6"/>
      <c r="AG138" s="6">
        <v>78</v>
      </c>
      <c r="AH138" s="9" t="s">
        <v>55</v>
      </c>
      <c r="AI138" s="6">
        <v>33</v>
      </c>
      <c r="AJ138" s="6">
        <v>32</v>
      </c>
      <c r="AK138" s="9" t="s">
        <v>58</v>
      </c>
      <c r="AL138" s="6">
        <v>38</v>
      </c>
      <c r="AM138" s="9" t="s">
        <v>53</v>
      </c>
      <c r="AN138" s="6">
        <v>29</v>
      </c>
      <c r="AO138" s="9" t="s">
        <v>53</v>
      </c>
      <c r="AP138" s="6">
        <v>68</v>
      </c>
      <c r="AQ138" s="6">
        <v>35</v>
      </c>
      <c r="AR138" s="9" t="s">
        <v>53</v>
      </c>
      <c r="AS138" s="6">
        <v>71</v>
      </c>
      <c r="AT138" s="9" t="s">
        <v>58</v>
      </c>
      <c r="AU138" s="25">
        <f>AA138*1.5+AB138*3+AE138*1+AG138*2.5+AH138*1+AI138*6+AK138*1+AL138*2.5+AJ138*4.5+AN138*3.5+AP138*1.5+AQ138*4+AS138*2+AT138*1</f>
        <v>1786</v>
      </c>
      <c r="AV138" s="31">
        <v>37</v>
      </c>
      <c r="AW138" s="31">
        <f t="shared" si="25"/>
        <v>48.270270270270274</v>
      </c>
      <c r="AX138" s="25">
        <f t="shared" si="26"/>
        <v>3669.5</v>
      </c>
      <c r="AY138" s="25">
        <f t="shared" si="27"/>
        <v>68</v>
      </c>
      <c r="AZ138" s="25">
        <f t="shared" si="28"/>
        <v>53.963235294117645</v>
      </c>
      <c r="BA138" s="25">
        <v>0</v>
      </c>
      <c r="BB138" s="25">
        <f t="shared" si="29"/>
        <v>53.963235294117645</v>
      </c>
    </row>
    <row r="139" spans="1:54" x14ac:dyDescent="0.15">
      <c r="A139" s="17">
        <v>136</v>
      </c>
      <c r="B139" s="8" t="s">
        <v>363</v>
      </c>
      <c r="C139" s="12" t="s">
        <v>364</v>
      </c>
      <c r="D139" s="8" t="s">
        <v>365</v>
      </c>
      <c r="E139" s="8" t="s">
        <v>212</v>
      </c>
      <c r="F139" s="4">
        <v>62</v>
      </c>
      <c r="G139" s="8" t="s">
        <v>53</v>
      </c>
      <c r="H139" s="4">
        <v>71</v>
      </c>
      <c r="I139" s="8" t="s">
        <v>350</v>
      </c>
      <c r="J139" s="4"/>
      <c r="K139" s="8" t="s">
        <v>53</v>
      </c>
      <c r="L139" s="8" t="s">
        <v>105</v>
      </c>
      <c r="M139" s="4">
        <v>78</v>
      </c>
      <c r="N139" s="4">
        <v>66</v>
      </c>
      <c r="O139" s="4">
        <v>64</v>
      </c>
      <c r="P139" s="8" t="s">
        <v>354</v>
      </c>
      <c r="Q139" s="4">
        <v>68</v>
      </c>
      <c r="R139" s="8" t="s">
        <v>53</v>
      </c>
      <c r="S139" s="8" t="s">
        <v>365</v>
      </c>
      <c r="T139" s="4">
        <v>61</v>
      </c>
      <c r="U139" s="25">
        <f>D139*4.5+E139*2+F139*3.5+H139*3+I139*2+L139*0.5+M139*3+N139*2+O139*3+P139*3+Q139*2+S139*2.5+T139*2.5</f>
        <v>1653.5</v>
      </c>
      <c r="V139" s="25">
        <v>33.5</v>
      </c>
      <c r="W139" s="25">
        <f t="shared" si="24"/>
        <v>49.35820895522388</v>
      </c>
      <c r="Y139" s="9" t="s">
        <v>363</v>
      </c>
      <c r="Z139" s="23" t="s">
        <v>364</v>
      </c>
      <c r="AA139" s="6">
        <v>65</v>
      </c>
      <c r="AB139" s="6"/>
      <c r="AC139" s="9" t="s">
        <v>53</v>
      </c>
      <c r="AD139" s="9" t="s">
        <v>53</v>
      </c>
      <c r="AE139" s="9" t="s">
        <v>55</v>
      </c>
      <c r="AF139" s="9" t="s">
        <v>53</v>
      </c>
      <c r="AG139" s="6">
        <v>51</v>
      </c>
      <c r="AH139" s="9" t="s">
        <v>53</v>
      </c>
      <c r="AI139" s="6"/>
      <c r="AJ139" s="6">
        <v>35</v>
      </c>
      <c r="AK139" s="9" t="s">
        <v>53</v>
      </c>
      <c r="AL139" s="9" t="s">
        <v>53</v>
      </c>
      <c r="AM139" s="9" t="s">
        <v>53</v>
      </c>
      <c r="AN139" s="6">
        <v>53</v>
      </c>
      <c r="AO139" s="9" t="s">
        <v>53</v>
      </c>
      <c r="AP139" s="9" t="s">
        <v>53</v>
      </c>
      <c r="AQ139" s="9" t="s">
        <v>53</v>
      </c>
      <c r="AR139" s="6">
        <v>75</v>
      </c>
      <c r="AS139" s="6">
        <v>78</v>
      </c>
      <c r="AT139" s="10" t="s">
        <v>58</v>
      </c>
      <c r="AU139" s="25">
        <f>AA139*1.5+AE139*1+AG139*2.5+AJ139*4.5+AN139*3.5+AR139*6+AS139*2+AT139*1</f>
        <v>1334</v>
      </c>
      <c r="AV139" s="31">
        <v>22</v>
      </c>
      <c r="AW139" s="31">
        <f t="shared" si="25"/>
        <v>60.636363636363633</v>
      </c>
      <c r="AX139" s="25">
        <f t="shared" si="26"/>
        <v>2987.5</v>
      </c>
      <c r="AY139" s="25">
        <f t="shared" si="27"/>
        <v>55.5</v>
      </c>
      <c r="AZ139" s="25">
        <f t="shared" si="28"/>
        <v>53.828828828828826</v>
      </c>
      <c r="BA139" s="25">
        <v>0</v>
      </c>
      <c r="BB139" s="25">
        <f t="shared" si="29"/>
        <v>53.828828828828826</v>
      </c>
    </row>
    <row r="140" spans="1:54" x14ac:dyDescent="0.15">
      <c r="A140" s="17">
        <v>137</v>
      </c>
      <c r="B140" s="8" t="s">
        <v>361</v>
      </c>
      <c r="C140" s="11" t="s">
        <v>362</v>
      </c>
      <c r="D140" s="8" t="s">
        <v>53</v>
      </c>
      <c r="E140" s="8" t="s">
        <v>143</v>
      </c>
      <c r="F140" s="8" t="s">
        <v>354</v>
      </c>
      <c r="G140" s="8" t="s">
        <v>53</v>
      </c>
      <c r="H140" s="4">
        <v>70</v>
      </c>
      <c r="I140" s="8" t="s">
        <v>227</v>
      </c>
      <c r="J140" s="4"/>
      <c r="K140" s="8" t="s">
        <v>53</v>
      </c>
      <c r="L140" s="4">
        <v>85</v>
      </c>
      <c r="M140" s="4">
        <v>64</v>
      </c>
      <c r="N140" s="4">
        <v>89</v>
      </c>
      <c r="O140" s="8" t="s">
        <v>183</v>
      </c>
      <c r="P140" s="8" t="s">
        <v>350</v>
      </c>
      <c r="Q140" s="4">
        <v>60</v>
      </c>
      <c r="R140" s="8" t="s">
        <v>53</v>
      </c>
      <c r="S140" s="8" t="s">
        <v>209</v>
      </c>
      <c r="T140" s="8" t="s">
        <v>268</v>
      </c>
      <c r="U140" s="25">
        <f>E140*2+F140*3.5+H140*3+I140*2+L140*0.5+M140*3+N140*2+O140*3+P140*3+Q140*2+S140*2.5+T140*2.5</f>
        <v>1411.5</v>
      </c>
      <c r="V140" s="25">
        <v>29</v>
      </c>
      <c r="W140" s="25">
        <f t="shared" si="24"/>
        <v>48.672413793103445</v>
      </c>
      <c r="Y140" s="9" t="s">
        <v>361</v>
      </c>
      <c r="Z140" s="23" t="s">
        <v>362</v>
      </c>
      <c r="AA140" s="6">
        <v>63</v>
      </c>
      <c r="AB140" s="9" t="s">
        <v>53</v>
      </c>
      <c r="AC140" s="9" t="s">
        <v>53</v>
      </c>
      <c r="AD140" s="9" t="s">
        <v>53</v>
      </c>
      <c r="AE140" s="9" t="s">
        <v>55</v>
      </c>
      <c r="AF140" s="9" t="s">
        <v>53</v>
      </c>
      <c r="AG140" s="6">
        <v>67</v>
      </c>
      <c r="AH140" s="9" t="s">
        <v>53</v>
      </c>
      <c r="AI140" s="6"/>
      <c r="AJ140" s="6">
        <v>37</v>
      </c>
      <c r="AK140" s="9" t="s">
        <v>53</v>
      </c>
      <c r="AL140" s="9" t="s">
        <v>53</v>
      </c>
      <c r="AM140" s="9" t="s">
        <v>53</v>
      </c>
      <c r="AN140" s="6">
        <v>22</v>
      </c>
      <c r="AO140" s="9" t="s">
        <v>53</v>
      </c>
      <c r="AP140" s="9" t="s">
        <v>53</v>
      </c>
      <c r="AQ140" s="9" t="s">
        <v>53</v>
      </c>
      <c r="AR140" s="6">
        <v>81</v>
      </c>
      <c r="AS140" s="6">
        <v>77</v>
      </c>
      <c r="AT140" s="10" t="s">
        <v>55</v>
      </c>
      <c r="AU140" s="25">
        <f>AA140*1.5+AE140*1+AG140*2.5+AJ140*4.5+AN140*3.5+AR140*6+AS140*2+AT140*1</f>
        <v>1315.5</v>
      </c>
      <c r="AV140" s="31">
        <v>22</v>
      </c>
      <c r="AW140" s="31">
        <f t="shared" si="25"/>
        <v>59.795454545454547</v>
      </c>
      <c r="AX140" s="25">
        <f t="shared" si="26"/>
        <v>2727</v>
      </c>
      <c r="AY140" s="25">
        <f t="shared" si="27"/>
        <v>51</v>
      </c>
      <c r="AZ140" s="25">
        <f t="shared" si="28"/>
        <v>53.470588235294116</v>
      </c>
      <c r="BA140" s="25">
        <v>0</v>
      </c>
      <c r="BB140" s="25">
        <f t="shared" si="29"/>
        <v>53.470588235294116</v>
      </c>
    </row>
    <row r="141" spans="1:54" x14ac:dyDescent="0.15">
      <c r="A141" s="17">
        <v>138</v>
      </c>
      <c r="B141" s="8" t="s">
        <v>373</v>
      </c>
      <c r="C141" s="12" t="s">
        <v>374</v>
      </c>
      <c r="D141" s="8" t="s">
        <v>375</v>
      </c>
      <c r="E141" s="8" t="s">
        <v>376</v>
      </c>
      <c r="F141" s="8" t="s">
        <v>254</v>
      </c>
      <c r="G141" s="8" t="s">
        <v>53</v>
      </c>
      <c r="H141" s="4">
        <v>62</v>
      </c>
      <c r="I141" s="4">
        <v>63</v>
      </c>
      <c r="J141" s="8" t="s">
        <v>53</v>
      </c>
      <c r="K141" s="8" t="s">
        <v>53</v>
      </c>
      <c r="L141" s="4">
        <v>85</v>
      </c>
      <c r="M141" s="4">
        <v>61</v>
      </c>
      <c r="N141" s="8" t="s">
        <v>53</v>
      </c>
      <c r="O141" s="8" t="s">
        <v>139</v>
      </c>
      <c r="P141" s="8" t="s">
        <v>350</v>
      </c>
      <c r="Q141" s="4">
        <v>77</v>
      </c>
      <c r="R141" s="8" t="s">
        <v>53</v>
      </c>
      <c r="S141" s="8" t="s">
        <v>377</v>
      </c>
      <c r="T141" s="13" t="s">
        <v>377</v>
      </c>
      <c r="U141" s="25">
        <f>D141*4.5+E141*2+F141*3.5+H141*3+I141*2+L141*0.5+M141*3+O141*3+P141*3+Q141*2+S141*2.5+T141*2.5</f>
        <v>1313</v>
      </c>
      <c r="V141" s="25">
        <v>31.5</v>
      </c>
      <c r="W141" s="25">
        <f t="shared" si="24"/>
        <v>41.682539682539684</v>
      </c>
      <c r="Y141" s="9" t="s">
        <v>373</v>
      </c>
      <c r="Z141" s="23" t="s">
        <v>374</v>
      </c>
      <c r="AA141" s="6">
        <v>60</v>
      </c>
      <c r="AB141" s="9" t="s">
        <v>53</v>
      </c>
      <c r="AC141" s="6"/>
      <c r="AD141" s="9" t="s">
        <v>53</v>
      </c>
      <c r="AE141" s="9" t="s">
        <v>55</v>
      </c>
      <c r="AF141" s="6"/>
      <c r="AG141" s="6">
        <v>54</v>
      </c>
      <c r="AH141" s="9" t="s">
        <v>53</v>
      </c>
      <c r="AI141" s="6"/>
      <c r="AJ141" s="6">
        <v>10</v>
      </c>
      <c r="AK141" s="9" t="s">
        <v>53</v>
      </c>
      <c r="AL141" s="6"/>
      <c r="AM141" s="9" t="s">
        <v>53</v>
      </c>
      <c r="AN141" s="6">
        <v>42</v>
      </c>
      <c r="AO141" s="9" t="s">
        <v>265</v>
      </c>
      <c r="AP141" s="9" t="s">
        <v>53</v>
      </c>
      <c r="AQ141" s="9" t="s">
        <v>53</v>
      </c>
      <c r="AR141" s="6">
        <v>78</v>
      </c>
      <c r="AS141" s="6">
        <v>58</v>
      </c>
      <c r="AT141" s="9" t="s">
        <v>58</v>
      </c>
      <c r="AU141" s="25">
        <f>AA141*1.5+AE141*1+AG141*2.5+AJ141*4.5+AN141*3.5+AO141*2.5+AR141*6+AS141*2+AT141*1</f>
        <v>1161</v>
      </c>
      <c r="AV141" s="31">
        <v>24.5</v>
      </c>
      <c r="AW141" s="31">
        <f t="shared" si="25"/>
        <v>47.387755102040813</v>
      </c>
      <c r="AX141" s="25">
        <f t="shared" si="26"/>
        <v>2474</v>
      </c>
      <c r="AY141" s="25">
        <f t="shared" si="27"/>
        <v>56</v>
      </c>
      <c r="AZ141" s="25">
        <f t="shared" si="28"/>
        <v>44.178571428571431</v>
      </c>
      <c r="BA141" s="25">
        <v>0</v>
      </c>
      <c r="BB141" s="25">
        <f t="shared" si="29"/>
        <v>44.178571428571431</v>
      </c>
    </row>
    <row r="142" spans="1:54" x14ac:dyDescent="0.15">
      <c r="A142" s="17">
        <v>139</v>
      </c>
      <c r="B142" s="8" t="s">
        <v>378</v>
      </c>
      <c r="C142" s="11" t="s">
        <v>379</v>
      </c>
      <c r="D142" s="8" t="s">
        <v>53</v>
      </c>
      <c r="E142" s="4">
        <v>68</v>
      </c>
      <c r="F142" s="4">
        <v>71</v>
      </c>
      <c r="G142" s="8" t="s">
        <v>53</v>
      </c>
      <c r="H142" s="4">
        <v>86</v>
      </c>
      <c r="I142" s="4">
        <v>72</v>
      </c>
      <c r="J142" s="4"/>
      <c r="K142" s="8" t="s">
        <v>53</v>
      </c>
      <c r="L142" s="4">
        <v>91</v>
      </c>
      <c r="M142" s="4">
        <v>86</v>
      </c>
      <c r="N142" s="8" t="s">
        <v>53</v>
      </c>
      <c r="O142" s="4">
        <v>77</v>
      </c>
      <c r="P142" s="8" t="s">
        <v>140</v>
      </c>
      <c r="Q142" s="4">
        <v>87</v>
      </c>
      <c r="R142" s="8" t="s">
        <v>53</v>
      </c>
      <c r="S142" s="4">
        <v>80</v>
      </c>
      <c r="T142" s="4">
        <v>72</v>
      </c>
      <c r="U142" s="25">
        <f>E142*2+F142*3.5+H142*3+I142*2+L142*0.5+M142*3+O142*3+P142*3+Q142*2+S142*2.5+T142*2.5</f>
        <v>2037</v>
      </c>
      <c r="V142" s="25">
        <v>27</v>
      </c>
      <c r="W142" s="25">
        <f t="shared" si="24"/>
        <v>75.444444444444443</v>
      </c>
      <c r="Y142" s="9" t="s">
        <v>378</v>
      </c>
      <c r="Z142" s="23" t="s">
        <v>379</v>
      </c>
      <c r="AA142" s="9" t="s">
        <v>265</v>
      </c>
      <c r="AB142" s="9" t="s">
        <v>53</v>
      </c>
      <c r="AC142" s="9" t="s">
        <v>53</v>
      </c>
      <c r="AD142" s="9" t="s">
        <v>53</v>
      </c>
      <c r="AE142" s="9" t="s">
        <v>265</v>
      </c>
      <c r="AF142" s="6">
        <v>65</v>
      </c>
      <c r="AG142" s="9" t="s">
        <v>265</v>
      </c>
      <c r="AH142" s="9" t="s">
        <v>53</v>
      </c>
      <c r="AI142" s="9" t="s">
        <v>53</v>
      </c>
      <c r="AJ142" s="9" t="s">
        <v>265</v>
      </c>
      <c r="AK142" s="9" t="s">
        <v>53</v>
      </c>
      <c r="AL142" s="9" t="s">
        <v>53</v>
      </c>
      <c r="AM142" s="9" t="s">
        <v>53</v>
      </c>
      <c r="AN142" s="9" t="s">
        <v>265</v>
      </c>
      <c r="AO142" s="9" t="s">
        <v>53</v>
      </c>
      <c r="AP142" s="9" t="s">
        <v>53</v>
      </c>
      <c r="AQ142" s="9" t="s">
        <v>53</v>
      </c>
      <c r="AR142" s="9" t="s">
        <v>265</v>
      </c>
      <c r="AS142" s="9" t="s">
        <v>265</v>
      </c>
      <c r="AT142" s="10" t="s">
        <v>265</v>
      </c>
      <c r="AU142" s="25">
        <f>AA142*1.5+AE142*1+AF142*2+AG142*2.5+AJ142*4.5+AN142*3.5+AR142*6+AS142*2+AT142*1</f>
        <v>130</v>
      </c>
      <c r="AV142" s="31">
        <v>24</v>
      </c>
      <c r="AW142" s="31">
        <f t="shared" si="25"/>
        <v>5.416666666666667</v>
      </c>
      <c r="AX142" s="25">
        <f t="shared" si="26"/>
        <v>2167</v>
      </c>
      <c r="AY142" s="25">
        <f t="shared" si="27"/>
        <v>51</v>
      </c>
      <c r="AZ142" s="25">
        <f t="shared" si="28"/>
        <v>42.490196078431374</v>
      </c>
      <c r="BA142" s="25">
        <v>0</v>
      </c>
      <c r="BB142" s="25">
        <f t="shared" si="29"/>
        <v>42.490196078431374</v>
      </c>
    </row>
    <row r="144" spans="1:54" x14ac:dyDescent="0.15">
      <c r="D144" s="26" t="s">
        <v>380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4:17" x14ac:dyDescent="0.15"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4:17" x14ac:dyDescent="0.15"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4:17" x14ac:dyDescent="0.15"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4:17" x14ac:dyDescent="0.15"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4:17" x14ac:dyDescent="0.15"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4:17" x14ac:dyDescent="0.15"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4:17" x14ac:dyDescent="0.15"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</sheetData>
  <sortState ref="B3:BB142">
    <sortCondition descending="1" ref="BB3:BB142"/>
  </sortState>
  <mergeCells count="3">
    <mergeCell ref="D144:Q151"/>
    <mergeCell ref="Y1:AW2"/>
    <mergeCell ref="B1:W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2015-09-10T08:21:00Z</dcterms:created>
  <dcterms:modified xsi:type="dcterms:W3CDTF">2015-09-19T07:34:17Z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