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Sheet1!$AD$1:$BC$152</definedName>
  </definedNames>
  <calcPr calcId="144525"/>
</workbook>
</file>

<file path=xl/sharedStrings.xml><?xml version="1.0" encoding="utf-8"?>
<sst xmlns="http://schemas.openxmlformats.org/spreadsheetml/2006/main" count="395">
  <si>
    <t>2015-2016学年第1学期班级成绩汇总表</t>
  </si>
  <si>
    <t>2015-2016学年第2学期班级成绩汇总表</t>
  </si>
  <si>
    <t>序号</t>
  </si>
  <si>
    <t>学号</t>
  </si>
  <si>
    <t>姓名</t>
  </si>
  <si>
    <t>*普通化学/选修课/2.5</t>
  </si>
  <si>
    <t>C程序设计/必修课/4</t>
  </si>
  <si>
    <t>大学物理(二)/必修课/2.5</t>
  </si>
  <si>
    <t>道路勘测设计/必修课/3</t>
  </si>
  <si>
    <t>道路勘测设计课程设计/实践课/1</t>
  </si>
  <si>
    <t>地下工程/选修课/2</t>
  </si>
  <si>
    <t>钢结构设计原理/选修课/3</t>
  </si>
  <si>
    <t>工程经济学/选修课/2.5</t>
  </si>
  <si>
    <t>航空概论/拓展选修课/1.5</t>
  </si>
  <si>
    <t>混凝土结构课程设计/实践课/1</t>
  </si>
  <si>
    <t>混凝土结构设计原理(双语I)/必修课/4</t>
  </si>
  <si>
    <t>结构力学(二)/必修课/2.5</t>
  </si>
  <si>
    <t>桥梁工程课程设计/实践课/1</t>
  </si>
  <si>
    <t>桥梁工程施工(案例)/必修课/3</t>
  </si>
  <si>
    <t>桥梁工程施工课程设计/实践课/1</t>
  </si>
  <si>
    <t>桥梁软件应用/选修课/2</t>
  </si>
  <si>
    <t>水力学与桥涵水文/必修课/3</t>
  </si>
  <si>
    <t>土木工程材料/必修课/3</t>
  </si>
  <si>
    <t>土木工程施工/选修课/3</t>
  </si>
  <si>
    <t>土木工程专业讲座/选修课/0.5</t>
  </si>
  <si>
    <t>土质土力学/必修课/2</t>
  </si>
  <si>
    <t>音乐鉴赏/拓展选修课/2</t>
  </si>
  <si>
    <t>加权成绩1</t>
  </si>
  <si>
    <t>学分1</t>
  </si>
  <si>
    <t>综合成绩1</t>
  </si>
  <si>
    <t>毕业实习/实践课/4</t>
  </si>
  <si>
    <t>城市道路与交通工程/必修课/3</t>
  </si>
  <si>
    <t>城市道路与交通工程课程设计/实践课/1</t>
  </si>
  <si>
    <t>道路试验与检测技术/选修课/2</t>
  </si>
  <si>
    <t>道路与桥梁工程CAD/选修课/4.5</t>
  </si>
  <si>
    <t>工程项目管理/选修课/2</t>
  </si>
  <si>
    <t>工程制图与CAD课程设计/实践课/1</t>
  </si>
  <si>
    <t>结构力学(一)/必修课/4.5</t>
  </si>
  <si>
    <t>路基路面工程/必修课/3</t>
  </si>
  <si>
    <t>路基路面课程设计/实践课/1</t>
  </si>
  <si>
    <t>美术欣赏/拓展选修课/2</t>
  </si>
  <si>
    <t>桥梁工程(一)/必修课/4</t>
  </si>
  <si>
    <t>桥梁基础工程/选修课/2</t>
  </si>
  <si>
    <t>桥梁监测与健康诊断/选修课/2</t>
  </si>
  <si>
    <t>桥梁抗震/选修课/2</t>
  </si>
  <si>
    <t>土木工程测量/必修课/2.5</t>
  </si>
  <si>
    <t>信息检索/拓展选修课/2</t>
  </si>
  <si>
    <t>加权成绩2</t>
  </si>
  <si>
    <t>学分2</t>
  </si>
  <si>
    <t>综合成绩2</t>
  </si>
  <si>
    <t>总加权成绩</t>
  </si>
  <si>
    <t>总学分</t>
  </si>
  <si>
    <t>总综合成绩</t>
  </si>
  <si>
    <t>六级加分</t>
  </si>
  <si>
    <t>最终成绩</t>
  </si>
  <si>
    <t>130905110</t>
  </si>
  <si>
    <t>郭朋</t>
  </si>
  <si>
    <t/>
  </si>
  <si>
    <t>95</t>
  </si>
  <si>
    <t>85</t>
  </si>
  <si>
    <t>130905233</t>
  </si>
  <si>
    <t>王娅璞</t>
  </si>
  <si>
    <t>130905210</t>
  </si>
  <si>
    <t>郭鑫龙</t>
  </si>
  <si>
    <t>75</t>
  </si>
  <si>
    <t>130905245</t>
  </si>
  <si>
    <t>闫少敏</t>
  </si>
  <si>
    <t>130905327</t>
  </si>
  <si>
    <t>秦楚航</t>
  </si>
  <si>
    <t>130905136</t>
  </si>
  <si>
    <t>邢亚星</t>
  </si>
  <si>
    <t>130905108</t>
  </si>
  <si>
    <t>高朝政</t>
  </si>
  <si>
    <t>130905328</t>
  </si>
  <si>
    <t>沈阳</t>
  </si>
  <si>
    <t>130905212</t>
  </si>
  <si>
    <t>季伊落</t>
  </si>
  <si>
    <t>130905228</t>
  </si>
  <si>
    <t>宋跃雷</t>
  </si>
  <si>
    <t>50</t>
  </si>
  <si>
    <t>130905230</t>
  </si>
  <si>
    <t>王高阳</t>
  </si>
  <si>
    <t>130905240</t>
  </si>
  <si>
    <t>张凯凯</t>
  </si>
  <si>
    <t>130905336</t>
  </si>
  <si>
    <t>吴倩</t>
  </si>
  <si>
    <t>130905229</t>
  </si>
  <si>
    <t>孙欣杰</t>
  </si>
  <si>
    <t>130905131</t>
  </si>
  <si>
    <t>王留阳</t>
  </si>
  <si>
    <t>130905132</t>
  </si>
  <si>
    <t>王余飞</t>
  </si>
  <si>
    <t>130905343</t>
  </si>
  <si>
    <t>赵燕坤</t>
  </si>
  <si>
    <t>130905219</t>
  </si>
  <si>
    <t>刘鹏超</t>
  </si>
  <si>
    <t>130905322</t>
  </si>
  <si>
    <t>芦世奇</t>
  </si>
  <si>
    <t>130905320</t>
  </si>
  <si>
    <t>刘清坡</t>
  </si>
  <si>
    <t>130905117</t>
  </si>
  <si>
    <t>李亚豪</t>
  </si>
  <si>
    <t>130905337</t>
  </si>
  <si>
    <t>杨兵</t>
  </si>
  <si>
    <t>130905107</t>
  </si>
  <si>
    <t>杜乾</t>
  </si>
  <si>
    <t>130905141</t>
  </si>
  <si>
    <t>张龙</t>
  </si>
  <si>
    <t>130905111</t>
  </si>
  <si>
    <t>何曼斯</t>
  </si>
  <si>
    <t>130905340</t>
  </si>
  <si>
    <t>张建</t>
  </si>
  <si>
    <t>130905113</t>
  </si>
  <si>
    <t>康会雪</t>
  </si>
  <si>
    <t>130905104</t>
  </si>
  <si>
    <t>戴佰承</t>
  </si>
  <si>
    <t>130905140</t>
  </si>
  <si>
    <t>张俊雄</t>
  </si>
  <si>
    <t>130905302</t>
  </si>
  <si>
    <t>陈希栋</t>
  </si>
  <si>
    <t>130905119</t>
  </si>
  <si>
    <t>刘建伟</t>
  </si>
  <si>
    <t>130905305</t>
  </si>
  <si>
    <t>邓欽耀</t>
  </si>
  <si>
    <t>130905202</t>
  </si>
  <si>
    <t>程博</t>
  </si>
  <si>
    <t>131106137</t>
  </si>
  <si>
    <t>周卫洋</t>
  </si>
  <si>
    <t>130905115</t>
  </si>
  <si>
    <t>李龙</t>
  </si>
  <si>
    <t>51</t>
  </si>
  <si>
    <t>130905208</t>
  </si>
  <si>
    <t>高晓瑶</t>
  </si>
  <si>
    <t>130905204</t>
  </si>
  <si>
    <t>戴宏伟</t>
  </si>
  <si>
    <t>130905109</t>
  </si>
  <si>
    <t>郭夫农</t>
  </si>
  <si>
    <t>130407116</t>
  </si>
  <si>
    <t>刘朋朋</t>
  </si>
  <si>
    <t>120905229</t>
  </si>
  <si>
    <t>王大闯</t>
  </si>
  <si>
    <t>130905231</t>
  </si>
  <si>
    <t>王宪邦</t>
  </si>
  <si>
    <t>130905144</t>
  </si>
  <si>
    <t>朱芝茳</t>
  </si>
  <si>
    <t>42</t>
  </si>
  <si>
    <t>130905215</t>
  </si>
  <si>
    <t>李鹏飞</t>
  </si>
  <si>
    <t>130407208</t>
  </si>
  <si>
    <t>胡宁宁</t>
  </si>
  <si>
    <t>130905244</t>
  </si>
  <si>
    <t>郜振</t>
  </si>
  <si>
    <t>130905106</t>
  </si>
  <si>
    <t>丁一星</t>
  </si>
  <si>
    <t>58</t>
  </si>
  <si>
    <t>130905101</t>
  </si>
  <si>
    <t>白雪阳</t>
  </si>
  <si>
    <t>32</t>
  </si>
  <si>
    <t>130905237</t>
  </si>
  <si>
    <t>杨喜安</t>
  </si>
  <si>
    <t>53</t>
  </si>
  <si>
    <t>130905129</t>
  </si>
  <si>
    <t>孙现伟</t>
  </si>
  <si>
    <t>41</t>
  </si>
  <si>
    <t>130905123</t>
  </si>
  <si>
    <t>马豪杰</t>
  </si>
  <si>
    <t>130905103</t>
  </si>
  <si>
    <t>程露</t>
  </si>
  <si>
    <t>55</t>
  </si>
  <si>
    <t>65</t>
  </si>
  <si>
    <t>130905316</t>
  </si>
  <si>
    <t>李珊峰</t>
  </si>
  <si>
    <t>49</t>
  </si>
  <si>
    <t>120905137</t>
  </si>
  <si>
    <t>杨胤</t>
  </si>
  <si>
    <t>130905226</t>
  </si>
  <si>
    <t>彭宇文</t>
  </si>
  <si>
    <t>130905122</t>
  </si>
  <si>
    <t>卢超凡</t>
  </si>
  <si>
    <t>47</t>
  </si>
  <si>
    <t>54</t>
  </si>
  <si>
    <t>130905118</t>
  </si>
  <si>
    <t>梁占东</t>
  </si>
  <si>
    <t>56</t>
  </si>
  <si>
    <t>130905330</t>
  </si>
  <si>
    <t>汤东昆</t>
  </si>
  <si>
    <t>130905124</t>
  </si>
  <si>
    <t>马凯</t>
  </si>
  <si>
    <t>130905333</t>
  </si>
  <si>
    <t>王振鹏</t>
  </si>
  <si>
    <t>36</t>
  </si>
  <si>
    <t>121410220</t>
  </si>
  <si>
    <t>徐晓晗</t>
  </si>
  <si>
    <t>130905311</t>
  </si>
  <si>
    <t>韩明阳</t>
  </si>
  <si>
    <t>130905126</t>
  </si>
  <si>
    <t>牛鑫鑫</t>
  </si>
  <si>
    <t>37</t>
  </si>
  <si>
    <t>130905338</t>
  </si>
  <si>
    <t>姚金龙</t>
  </si>
  <si>
    <t>28</t>
  </si>
  <si>
    <t>130905143</t>
  </si>
  <si>
    <t>钟帝</t>
  </si>
  <si>
    <t>130311221</t>
  </si>
  <si>
    <t>王宇昕</t>
  </si>
  <si>
    <t>46</t>
  </si>
  <si>
    <t>130905114</t>
  </si>
  <si>
    <t>李浩楠</t>
  </si>
  <si>
    <t>57</t>
  </si>
  <si>
    <t>130905344</t>
  </si>
  <si>
    <t>周泉</t>
  </si>
  <si>
    <t>130905217</t>
  </si>
  <si>
    <t>李一星</t>
  </si>
  <si>
    <t>59</t>
  </si>
  <si>
    <t>130905243</t>
  </si>
  <si>
    <t>周彪</t>
  </si>
  <si>
    <t>130409135</t>
  </si>
  <si>
    <t>周俊</t>
  </si>
  <si>
    <t>130905306</t>
  </si>
  <si>
    <t>丁晓盼</t>
  </si>
  <si>
    <t>130905112</t>
  </si>
  <si>
    <t>黄岩</t>
  </si>
  <si>
    <t>52</t>
  </si>
  <si>
    <t>130905203</t>
  </si>
  <si>
    <t>崔俊珂</t>
  </si>
  <si>
    <t>45</t>
  </si>
  <si>
    <t>130905213</t>
  </si>
  <si>
    <t>李东旭</t>
  </si>
  <si>
    <t>130905134</t>
  </si>
  <si>
    <t>魏利伟</t>
  </si>
  <si>
    <t>130905323</t>
  </si>
  <si>
    <t>吕浩翔</t>
  </si>
  <si>
    <t>130905221</t>
  </si>
  <si>
    <t>刘之钰</t>
  </si>
  <si>
    <t>130905121</t>
  </si>
  <si>
    <t>刘兆辉</t>
  </si>
  <si>
    <t>130905335</t>
  </si>
  <si>
    <t>魏向阳</t>
  </si>
  <si>
    <t>130905315</t>
  </si>
  <si>
    <t>李磊</t>
  </si>
  <si>
    <t>43</t>
  </si>
  <si>
    <t>130905325</t>
  </si>
  <si>
    <t>马雪健</t>
  </si>
  <si>
    <t>0</t>
  </si>
  <si>
    <t>130905345</t>
  </si>
  <si>
    <t>鄢健</t>
  </si>
  <si>
    <t>130905201</t>
  </si>
  <si>
    <t>白银辉</t>
  </si>
  <si>
    <t>130905339</t>
  </si>
  <si>
    <t>岳岩</t>
  </si>
  <si>
    <t>130905309</t>
  </si>
  <si>
    <t>关亚龙</t>
  </si>
  <si>
    <t>48</t>
  </si>
  <si>
    <t>130905312</t>
  </si>
  <si>
    <t>化振华</t>
  </si>
  <si>
    <t>130905125</t>
  </si>
  <si>
    <t>门浩亮</t>
  </si>
  <si>
    <t>130905133</t>
  </si>
  <si>
    <t>王治国</t>
  </si>
  <si>
    <t>130905227</t>
  </si>
  <si>
    <t>申家豪</t>
  </si>
  <si>
    <t>130905127</t>
  </si>
  <si>
    <t>曲磊磊</t>
  </si>
  <si>
    <t>130905222</t>
  </si>
  <si>
    <t>鲁晨阳</t>
  </si>
  <si>
    <t>130905313</t>
  </si>
  <si>
    <t>金泽旭</t>
  </si>
  <si>
    <t>35</t>
  </si>
  <si>
    <t>130905329</t>
  </si>
  <si>
    <t>孙武斌</t>
  </si>
  <si>
    <t>31</t>
  </si>
  <si>
    <t>130905102</t>
  </si>
  <si>
    <t>陈尧</t>
  </si>
  <si>
    <t>44</t>
  </si>
  <si>
    <t>131507113</t>
  </si>
  <si>
    <t>荆振川</t>
  </si>
  <si>
    <t>27</t>
  </si>
  <si>
    <t>131007233</t>
  </si>
  <si>
    <t>杨超</t>
  </si>
  <si>
    <t>33</t>
  </si>
  <si>
    <t>34</t>
  </si>
  <si>
    <t>130905105</t>
  </si>
  <si>
    <t>邓文强</t>
  </si>
  <si>
    <t>130905332</t>
  </si>
  <si>
    <t>王孝文</t>
  </si>
  <si>
    <t>40</t>
  </si>
  <si>
    <t>130905234</t>
  </si>
  <si>
    <t>魏敏</t>
  </si>
  <si>
    <t>130905142</t>
  </si>
  <si>
    <t>赵冲</t>
  </si>
  <si>
    <t>130905324</t>
  </si>
  <si>
    <t>马建园</t>
  </si>
  <si>
    <t>130905209</t>
  </si>
  <si>
    <t>郭歌</t>
  </si>
  <si>
    <t>24</t>
  </si>
  <si>
    <t>130905145</t>
  </si>
  <si>
    <t>闫军</t>
  </si>
  <si>
    <t>130905303</t>
  </si>
  <si>
    <t>程举</t>
  </si>
  <si>
    <t>130905301</t>
  </si>
  <si>
    <t>白青春</t>
  </si>
  <si>
    <t>130905116</t>
  </si>
  <si>
    <t>李文康</t>
  </si>
  <si>
    <t>130905241</t>
  </si>
  <si>
    <t>张满才</t>
  </si>
  <si>
    <t>130905304</t>
  </si>
  <si>
    <t>崔亚林</t>
  </si>
  <si>
    <t>130905138</t>
  </si>
  <si>
    <t>殷静涛</t>
  </si>
  <si>
    <t>30</t>
  </si>
  <si>
    <t>130905225</t>
  </si>
  <si>
    <t>孟庆程</t>
  </si>
  <si>
    <t>130905128</t>
  </si>
  <si>
    <t>史宝明</t>
  </si>
  <si>
    <t>130905120</t>
  </si>
  <si>
    <t>刘爽</t>
  </si>
  <si>
    <t>130905314</t>
  </si>
  <si>
    <t>李浩</t>
  </si>
  <si>
    <t>130905308</t>
  </si>
  <si>
    <t>冯宇奇</t>
  </si>
  <si>
    <t>29</t>
  </si>
  <si>
    <t>130905334</t>
  </si>
  <si>
    <t>王楠</t>
  </si>
  <si>
    <t>26</t>
  </si>
  <si>
    <t>130905342</t>
  </si>
  <si>
    <t>张斐</t>
  </si>
  <si>
    <t>130905232</t>
  </si>
  <si>
    <t>王远征</t>
  </si>
  <si>
    <t>130905130</t>
  </si>
  <si>
    <t>田天</t>
  </si>
  <si>
    <t>47/27</t>
  </si>
  <si>
    <t>24/40</t>
  </si>
  <si>
    <t>0/60</t>
  </si>
  <si>
    <t>130905238</t>
  </si>
  <si>
    <t>余利阳</t>
  </si>
  <si>
    <t>130905318</t>
  </si>
  <si>
    <t>李鑫</t>
  </si>
  <si>
    <t>130905317</t>
  </si>
  <si>
    <t>李星侠</t>
  </si>
  <si>
    <t>131006119</t>
  </si>
  <si>
    <t>马友伦</t>
  </si>
  <si>
    <t>38</t>
  </si>
  <si>
    <t>130905211</t>
  </si>
  <si>
    <t>胡正威</t>
  </si>
  <si>
    <t>131308308</t>
  </si>
  <si>
    <t>郭昭炎</t>
  </si>
  <si>
    <t>130905236</t>
  </si>
  <si>
    <t>徐留根</t>
  </si>
  <si>
    <t>130905331</t>
  </si>
  <si>
    <t>王哈斯</t>
  </si>
  <si>
    <t>130905135</t>
  </si>
  <si>
    <t>吴勃</t>
  </si>
  <si>
    <t>23</t>
  </si>
  <si>
    <t>130905319</t>
  </si>
  <si>
    <t>刘建成</t>
  </si>
  <si>
    <t>130905223</t>
  </si>
  <si>
    <t>马宏程</t>
  </si>
  <si>
    <t>19</t>
  </si>
  <si>
    <t>39</t>
  </si>
  <si>
    <t>130905326</t>
  </si>
  <si>
    <t>莫中宁</t>
  </si>
  <si>
    <t>21</t>
  </si>
  <si>
    <t>130905205</t>
  </si>
  <si>
    <t>丁超</t>
  </si>
  <si>
    <t>130905216</t>
  </si>
  <si>
    <t>李晓雷</t>
  </si>
  <si>
    <t>130905218</t>
  </si>
  <si>
    <t>刘惠强</t>
  </si>
  <si>
    <t xml:space="preserve"> </t>
  </si>
  <si>
    <t>130905139</t>
  </si>
  <si>
    <t>曾子杰</t>
  </si>
  <si>
    <t>130905242</t>
  </si>
  <si>
    <t>赵伟桦</t>
  </si>
  <si>
    <t>130905137</t>
  </si>
  <si>
    <t>杨二佳</t>
  </si>
  <si>
    <t>130905207</t>
  </si>
  <si>
    <t>段中瑞</t>
  </si>
  <si>
    <t>130905224</t>
  </si>
  <si>
    <t>马起越</t>
  </si>
  <si>
    <t>120905238</t>
  </si>
  <si>
    <t>张傲</t>
  </si>
  <si>
    <t>130905307</t>
  </si>
  <si>
    <t>杜春宇</t>
  </si>
  <si>
    <t>120905239</t>
  </si>
  <si>
    <t>张明</t>
  </si>
  <si>
    <t>130905321</t>
  </si>
  <si>
    <t>刘一帆</t>
  </si>
  <si>
    <t>57/5</t>
  </si>
  <si>
    <t>17</t>
  </si>
  <si>
    <t>120905224</t>
  </si>
  <si>
    <t>齐英翔</t>
  </si>
  <si>
    <t>130905220</t>
  </si>
  <si>
    <t>刘伟</t>
  </si>
  <si>
    <t>18</t>
  </si>
  <si>
    <t>备注：标红的为有科目不及格的，序号标红的为一学年中有挂科的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</si>
</sst>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 quotePrefix="1">
      <alignment horizontal="right" vertical="center"/>
    </xf>
    <xf numFmtId="0" fontId="1" fillId="2" borderId="1" xfId="0" applyFont="1" applyFill="1" applyBorder="1" applyAlignment="1" quotePrefix="1">
      <alignment horizontal="right" vertical="center"/>
    </xf>
    <xf numFmtId="0" fontId="1" fillId="0" borderId="1" xfId="0" applyFont="1" applyBorder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E158"/>
  <sheetViews>
    <sheetView tabSelected="1" topLeftCell="AG1" workbookViewId="0">
      <selection activeCell="AT7" sqref="AT7"/>
    </sheetView>
  </sheetViews>
  <sheetFormatPr defaultColWidth="9" defaultRowHeight="14.4"/>
  <cols>
    <col min="1" max="1" width="3.77777777777778" style="1" customWidth="1"/>
    <col min="2" max="2" width="10.7777777777778" style="1" customWidth="1"/>
    <col min="3" max="3" width="6.66666666666667" style="1" customWidth="1"/>
    <col min="4" max="18" width="7.11111111111111" style="1" customWidth="1"/>
    <col min="19" max="21" width="7.12962962962963" style="1" customWidth="1"/>
    <col min="22" max="25" width="7.37962962962963" style="1" customWidth="1"/>
    <col min="26" max="28" width="8.25" style="1" customWidth="1"/>
    <col min="29" max="29" width="13.6296296296296" style="1" customWidth="1"/>
    <col min="30" max="30" width="12" style="1" customWidth="1"/>
    <col min="31" max="39" width="7.12962962962963" style="1" customWidth="1"/>
    <col min="40" max="55" width="7.12962962962963" customWidth="1"/>
    <col min="57" max="57" width="12.8888888888889"/>
  </cols>
  <sheetData>
    <row r="1" spans="1:5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8"/>
      <c r="AD1" s="2" t="s">
        <v>1</v>
      </c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8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ht="105.95" customHeight="1" spans="1:5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9" t="s">
        <v>27</v>
      </c>
      <c r="AA3" s="9" t="s">
        <v>28</v>
      </c>
      <c r="AB3" s="9" t="s">
        <v>29</v>
      </c>
      <c r="AC3"/>
      <c r="AD3" s="3" t="s">
        <v>3</v>
      </c>
      <c r="AE3" s="3" t="s">
        <v>4</v>
      </c>
      <c r="AF3" s="3" t="s">
        <v>6</v>
      </c>
      <c r="AG3" s="3" t="s">
        <v>30</v>
      </c>
      <c r="AH3" s="3" t="s">
        <v>31</v>
      </c>
      <c r="AI3" s="3" t="s">
        <v>32</v>
      </c>
      <c r="AJ3" s="3" t="s">
        <v>33</v>
      </c>
      <c r="AK3" s="3" t="s">
        <v>34</v>
      </c>
      <c r="AL3" s="3" t="s">
        <v>35</v>
      </c>
      <c r="AM3" s="3" t="s">
        <v>36</v>
      </c>
      <c r="AN3" s="3" t="s">
        <v>37</v>
      </c>
      <c r="AO3" s="3" t="s">
        <v>38</v>
      </c>
      <c r="AP3" s="3" t="s">
        <v>39</v>
      </c>
      <c r="AQ3" s="3" t="s">
        <v>40</v>
      </c>
      <c r="AR3" s="3" t="s">
        <v>41</v>
      </c>
      <c r="AS3" s="3" t="s">
        <v>42</v>
      </c>
      <c r="AT3" s="3" t="s">
        <v>43</v>
      </c>
      <c r="AU3" s="3" t="s">
        <v>44</v>
      </c>
      <c r="AV3" s="3" t="s">
        <v>45</v>
      </c>
      <c r="AW3" s="3" t="s">
        <v>46</v>
      </c>
      <c r="AX3" s="9" t="s">
        <v>47</v>
      </c>
      <c r="AY3" s="9" t="s">
        <v>48</v>
      </c>
      <c r="AZ3" s="9" t="s">
        <v>49</v>
      </c>
      <c r="BA3" s="9" t="s">
        <v>50</v>
      </c>
      <c r="BB3" s="9" t="s">
        <v>51</v>
      </c>
      <c r="BC3" s="9" t="s">
        <v>52</v>
      </c>
      <c r="BD3" s="11" t="s">
        <v>53</v>
      </c>
      <c r="BE3" s="11" t="s">
        <v>54</v>
      </c>
    </row>
    <row r="4" spans="1:57">
      <c r="A4" s="4">
        <v>1</v>
      </c>
      <c r="B4" s="18" t="s">
        <v>55</v>
      </c>
      <c r="C4" s="18" t="s">
        <v>56</v>
      </c>
      <c r="D4" s="18" t="s">
        <v>57</v>
      </c>
      <c r="E4" s="18" t="s">
        <v>57</v>
      </c>
      <c r="F4" s="18" t="s">
        <v>57</v>
      </c>
      <c r="G4" s="5">
        <v>96</v>
      </c>
      <c r="H4" s="18" t="s">
        <v>58</v>
      </c>
      <c r="I4" s="5">
        <v>93</v>
      </c>
      <c r="J4" s="5">
        <v>98</v>
      </c>
      <c r="K4" s="5">
        <v>94</v>
      </c>
      <c r="L4" s="18" t="s">
        <v>57</v>
      </c>
      <c r="M4" s="18" t="s">
        <v>58</v>
      </c>
      <c r="N4" s="5">
        <v>89</v>
      </c>
      <c r="O4" s="5">
        <v>97</v>
      </c>
      <c r="P4" s="18" t="s">
        <v>57</v>
      </c>
      <c r="Q4" s="18" t="s">
        <v>57</v>
      </c>
      <c r="R4" s="18" t="s">
        <v>57</v>
      </c>
      <c r="S4" s="18" t="s">
        <v>57</v>
      </c>
      <c r="T4" s="18" t="s">
        <v>57</v>
      </c>
      <c r="U4" s="18" t="s">
        <v>57</v>
      </c>
      <c r="V4" s="5">
        <v>88</v>
      </c>
      <c r="W4" s="18" t="s">
        <v>57</v>
      </c>
      <c r="X4" s="5">
        <v>85</v>
      </c>
      <c r="Y4" s="18" t="s">
        <v>57</v>
      </c>
      <c r="Z4" s="5">
        <f>G4*3+H4+I4*2+J4*3+K4*2.5+M4+N4*4+O4*2.5+V4*3+X4*2</f>
        <v>2225.5</v>
      </c>
      <c r="AA4" s="5">
        <v>24</v>
      </c>
      <c r="AB4" s="5">
        <f t="shared" ref="AB4:AB67" si="0">Z4/AA4</f>
        <v>92.7291666666667</v>
      </c>
      <c r="AC4" s="10"/>
      <c r="AD4" s="18" t="s">
        <v>55</v>
      </c>
      <c r="AE4" s="18" t="s">
        <v>56</v>
      </c>
      <c r="AF4" s="18" t="s">
        <v>57</v>
      </c>
      <c r="AG4" s="18" t="s">
        <v>57</v>
      </c>
      <c r="AH4" s="5">
        <v>85</v>
      </c>
      <c r="AI4" s="5">
        <v>87</v>
      </c>
      <c r="AJ4" s="5">
        <v>92</v>
      </c>
      <c r="AK4" s="5">
        <v>90</v>
      </c>
      <c r="AL4" s="5">
        <v>76</v>
      </c>
      <c r="AM4" s="18" t="s">
        <v>57</v>
      </c>
      <c r="AN4" s="18" t="s">
        <v>57</v>
      </c>
      <c r="AO4" s="5">
        <v>90</v>
      </c>
      <c r="AP4" s="18" t="s">
        <v>59</v>
      </c>
      <c r="AQ4" s="18" t="s">
        <v>57</v>
      </c>
      <c r="AR4" s="5">
        <v>98</v>
      </c>
      <c r="AS4" s="5">
        <v>88</v>
      </c>
      <c r="AT4" s="5">
        <v>88</v>
      </c>
      <c r="AU4" s="5">
        <v>94</v>
      </c>
      <c r="AV4" s="18" t="s">
        <v>57</v>
      </c>
      <c r="AW4" s="18" t="s">
        <v>57</v>
      </c>
      <c r="AX4" s="12">
        <f>AH4*3+AI4*1+AJ4*2+AK4*4.5+AL4*2+AO4*3+AP4*1+AR4*4+AS4*2+AT4*2+AU4*2</f>
        <v>2370</v>
      </c>
      <c r="AY4" s="12">
        <v>26.5</v>
      </c>
      <c r="AZ4" s="12">
        <f t="shared" ref="AZ4:AZ67" si="1">AX4/AY4</f>
        <v>89.4339622641509</v>
      </c>
      <c r="BA4" s="12">
        <f t="shared" ref="BA4:BA67" si="2">Z4+AX4</f>
        <v>4595.5</v>
      </c>
      <c r="BB4" s="12">
        <f t="shared" ref="BB4:BB67" si="3">AA4+AY4</f>
        <v>50.5</v>
      </c>
      <c r="BC4" s="12">
        <f t="shared" ref="BC4:BC67" si="4">BA4/BB4</f>
        <v>91</v>
      </c>
      <c r="BD4" s="12">
        <f t="shared" ref="BD4:BD14" si="5">0</f>
        <v>0</v>
      </c>
      <c r="BE4" s="12">
        <f t="shared" ref="BE4:BE67" si="6">BC4+BD4</f>
        <v>91</v>
      </c>
    </row>
    <row r="5" spans="1:57">
      <c r="A5" s="4">
        <v>2</v>
      </c>
      <c r="B5" s="18" t="s">
        <v>60</v>
      </c>
      <c r="C5" s="18" t="s">
        <v>61</v>
      </c>
      <c r="D5" s="18" t="s">
        <v>57</v>
      </c>
      <c r="E5" s="18" t="s">
        <v>57</v>
      </c>
      <c r="F5" s="18" t="s">
        <v>57</v>
      </c>
      <c r="G5" s="5">
        <v>92</v>
      </c>
      <c r="H5" s="18" t="s">
        <v>58</v>
      </c>
      <c r="I5" s="5">
        <v>88</v>
      </c>
      <c r="J5" s="5">
        <v>76</v>
      </c>
      <c r="K5" s="5">
        <v>86</v>
      </c>
      <c r="L5" s="18" t="s">
        <v>57</v>
      </c>
      <c r="M5" s="18" t="s">
        <v>59</v>
      </c>
      <c r="N5" s="5">
        <v>86</v>
      </c>
      <c r="O5" s="5">
        <v>91</v>
      </c>
      <c r="P5" s="18" t="s">
        <v>57</v>
      </c>
      <c r="Q5" s="18" t="s">
        <v>57</v>
      </c>
      <c r="R5" s="18" t="s">
        <v>57</v>
      </c>
      <c r="S5" s="18" t="s">
        <v>57</v>
      </c>
      <c r="T5" s="18" t="s">
        <v>57</v>
      </c>
      <c r="U5" s="18" t="s">
        <v>57</v>
      </c>
      <c r="V5" s="5">
        <v>76</v>
      </c>
      <c r="W5" s="18" t="s">
        <v>57</v>
      </c>
      <c r="X5" s="5">
        <v>88</v>
      </c>
      <c r="Y5" s="18" t="s">
        <v>57</v>
      </c>
      <c r="Z5" s="5">
        <f t="shared" ref="Z4:Z12" si="7">G5*3+H5+I5*2+J5*3+K5*2.5+M5+N5*4+O5*2.5+V5*3+X5*2</f>
        <v>2050.5</v>
      </c>
      <c r="AA5" s="5">
        <v>24</v>
      </c>
      <c r="AB5" s="5">
        <f t="shared" si="0"/>
        <v>85.4375</v>
      </c>
      <c r="AC5" s="10"/>
      <c r="AD5" s="18" t="s">
        <v>60</v>
      </c>
      <c r="AE5" s="18" t="s">
        <v>61</v>
      </c>
      <c r="AF5" s="18" t="s">
        <v>57</v>
      </c>
      <c r="AG5" s="18" t="s">
        <v>57</v>
      </c>
      <c r="AH5" s="5">
        <v>93</v>
      </c>
      <c r="AI5" s="5">
        <v>93</v>
      </c>
      <c r="AJ5" s="5">
        <v>92</v>
      </c>
      <c r="AK5" s="5">
        <v>88</v>
      </c>
      <c r="AL5" s="5">
        <v>78</v>
      </c>
      <c r="AM5" s="18" t="s">
        <v>57</v>
      </c>
      <c r="AN5" s="18" t="s">
        <v>57</v>
      </c>
      <c r="AO5" s="5">
        <v>92</v>
      </c>
      <c r="AP5" s="18" t="s">
        <v>59</v>
      </c>
      <c r="AQ5" s="18" t="s">
        <v>57</v>
      </c>
      <c r="AR5" s="5">
        <v>90</v>
      </c>
      <c r="AS5" s="5">
        <v>77</v>
      </c>
      <c r="AT5" s="5">
        <v>82</v>
      </c>
      <c r="AU5" s="5">
        <v>95</v>
      </c>
      <c r="AV5" s="18" t="s">
        <v>57</v>
      </c>
      <c r="AW5" s="18" t="s">
        <v>57</v>
      </c>
      <c r="AX5" s="12">
        <f t="shared" ref="AX4:AX14" si="8">AH5*3+AI5*1+AJ5*2+AK5*4.5+AL5*2+AO5*3+AP5*1+AR5*4+AS5*2+AT5*2+AU5*2</f>
        <v>2337</v>
      </c>
      <c r="AY5" s="12">
        <v>26.5</v>
      </c>
      <c r="AZ5" s="12">
        <f t="shared" si="1"/>
        <v>88.188679245283</v>
      </c>
      <c r="BA5" s="12">
        <f t="shared" si="2"/>
        <v>4387.5</v>
      </c>
      <c r="BB5" s="12">
        <f t="shared" si="3"/>
        <v>50.5</v>
      </c>
      <c r="BC5" s="12">
        <f t="shared" si="4"/>
        <v>86.8811881188119</v>
      </c>
      <c r="BD5" s="12">
        <f t="shared" si="5"/>
        <v>0</v>
      </c>
      <c r="BE5" s="12">
        <f t="shared" si="6"/>
        <v>86.8811881188119</v>
      </c>
    </row>
    <row r="6" spans="1:57">
      <c r="A6" s="4">
        <v>3</v>
      </c>
      <c r="B6" s="18" t="s">
        <v>62</v>
      </c>
      <c r="C6" s="18" t="s">
        <v>63</v>
      </c>
      <c r="D6" s="18" t="s">
        <v>57</v>
      </c>
      <c r="E6" s="18" t="s">
        <v>57</v>
      </c>
      <c r="F6" s="18" t="s">
        <v>57</v>
      </c>
      <c r="G6" s="5">
        <v>93</v>
      </c>
      <c r="H6" s="18" t="s">
        <v>59</v>
      </c>
      <c r="I6" s="5">
        <v>85</v>
      </c>
      <c r="J6" s="5">
        <v>90</v>
      </c>
      <c r="K6" s="5">
        <v>88</v>
      </c>
      <c r="L6" s="18" t="s">
        <v>57</v>
      </c>
      <c r="M6" s="18" t="s">
        <v>59</v>
      </c>
      <c r="N6" s="5">
        <v>90</v>
      </c>
      <c r="O6" s="5">
        <v>92</v>
      </c>
      <c r="P6" s="18" t="s">
        <v>57</v>
      </c>
      <c r="Q6" s="18" t="s">
        <v>57</v>
      </c>
      <c r="R6" s="18" t="s">
        <v>57</v>
      </c>
      <c r="S6" s="18" t="s">
        <v>57</v>
      </c>
      <c r="T6" s="18" t="s">
        <v>57</v>
      </c>
      <c r="U6" s="18" t="s">
        <v>57</v>
      </c>
      <c r="V6" s="5">
        <v>79</v>
      </c>
      <c r="W6" s="18" t="s">
        <v>57</v>
      </c>
      <c r="X6" s="5">
        <v>69</v>
      </c>
      <c r="Y6" s="18" t="s">
        <v>57</v>
      </c>
      <c r="Z6" s="5">
        <f t="shared" si="7"/>
        <v>2074</v>
      </c>
      <c r="AA6" s="5">
        <v>24</v>
      </c>
      <c r="AB6" s="5">
        <f t="shared" si="0"/>
        <v>86.4166666666667</v>
      </c>
      <c r="AC6" s="10"/>
      <c r="AD6" s="18" t="s">
        <v>62</v>
      </c>
      <c r="AE6" s="18" t="s">
        <v>63</v>
      </c>
      <c r="AF6" s="18" t="s">
        <v>57</v>
      </c>
      <c r="AG6" s="18" t="s">
        <v>57</v>
      </c>
      <c r="AH6" s="5">
        <v>86</v>
      </c>
      <c r="AI6" s="5">
        <v>87</v>
      </c>
      <c r="AJ6" s="5">
        <v>90</v>
      </c>
      <c r="AK6" s="5">
        <v>84</v>
      </c>
      <c r="AL6" s="5">
        <v>80</v>
      </c>
      <c r="AM6" s="18" t="s">
        <v>57</v>
      </c>
      <c r="AN6" s="18" t="s">
        <v>57</v>
      </c>
      <c r="AO6" s="5">
        <v>88</v>
      </c>
      <c r="AP6" s="18" t="s">
        <v>64</v>
      </c>
      <c r="AQ6" s="18" t="s">
        <v>57</v>
      </c>
      <c r="AR6" s="5">
        <v>90</v>
      </c>
      <c r="AS6" s="5">
        <v>88</v>
      </c>
      <c r="AT6" s="5">
        <v>89</v>
      </c>
      <c r="AU6" s="5">
        <v>88</v>
      </c>
      <c r="AV6" s="18" t="s">
        <v>57</v>
      </c>
      <c r="AW6" s="18" t="s">
        <v>57</v>
      </c>
      <c r="AX6" s="12">
        <f t="shared" si="8"/>
        <v>2292</v>
      </c>
      <c r="AY6" s="12">
        <v>26.5</v>
      </c>
      <c r="AZ6" s="12">
        <f t="shared" si="1"/>
        <v>86.4905660377358</v>
      </c>
      <c r="BA6" s="12">
        <f t="shared" si="2"/>
        <v>4366</v>
      </c>
      <c r="BB6" s="12">
        <f t="shared" si="3"/>
        <v>50.5</v>
      </c>
      <c r="BC6" s="12">
        <f t="shared" si="4"/>
        <v>86.4554455445545</v>
      </c>
      <c r="BD6" s="12">
        <f t="shared" si="5"/>
        <v>0</v>
      </c>
      <c r="BE6" s="12">
        <f t="shared" si="6"/>
        <v>86.4554455445545</v>
      </c>
    </row>
    <row r="7" spans="1:57">
      <c r="A7" s="6">
        <v>4</v>
      </c>
      <c r="B7" s="18" t="s">
        <v>65</v>
      </c>
      <c r="C7" s="18" t="s">
        <v>66</v>
      </c>
      <c r="D7" s="18" t="s">
        <v>57</v>
      </c>
      <c r="E7" s="18" t="s">
        <v>57</v>
      </c>
      <c r="F7" s="18" t="s">
        <v>57</v>
      </c>
      <c r="G7" s="5">
        <v>92</v>
      </c>
      <c r="H7" s="18" t="s">
        <v>58</v>
      </c>
      <c r="I7" s="5">
        <v>88</v>
      </c>
      <c r="J7" s="5">
        <v>94</v>
      </c>
      <c r="K7" s="5">
        <v>90</v>
      </c>
      <c r="L7" s="18" t="s">
        <v>57</v>
      </c>
      <c r="M7" s="18" t="s">
        <v>59</v>
      </c>
      <c r="N7" s="5">
        <v>89</v>
      </c>
      <c r="O7" s="5">
        <v>89</v>
      </c>
      <c r="P7" s="18" t="s">
        <v>57</v>
      </c>
      <c r="Q7" s="18" t="s">
        <v>57</v>
      </c>
      <c r="R7" s="18" t="s">
        <v>57</v>
      </c>
      <c r="S7" s="18" t="s">
        <v>57</v>
      </c>
      <c r="T7" s="18" t="s">
        <v>57</v>
      </c>
      <c r="U7" s="18" t="s">
        <v>57</v>
      </c>
      <c r="V7" s="5">
        <v>77</v>
      </c>
      <c r="W7" s="18" t="s">
        <v>57</v>
      </c>
      <c r="X7" s="5">
        <v>88</v>
      </c>
      <c r="Y7" s="18" t="s">
        <v>57</v>
      </c>
      <c r="Z7" s="5">
        <f t="shared" si="7"/>
        <v>2124.5</v>
      </c>
      <c r="AA7" s="5">
        <v>24</v>
      </c>
      <c r="AB7" s="5">
        <f t="shared" si="0"/>
        <v>88.5208333333333</v>
      </c>
      <c r="AC7" s="10"/>
      <c r="AD7" s="18" t="s">
        <v>65</v>
      </c>
      <c r="AE7" s="19" t="s">
        <v>66</v>
      </c>
      <c r="AF7" s="18" t="s">
        <v>57</v>
      </c>
      <c r="AG7" s="18" t="s">
        <v>57</v>
      </c>
      <c r="AH7" s="5">
        <v>91</v>
      </c>
      <c r="AI7" s="5">
        <v>86</v>
      </c>
      <c r="AJ7" s="5">
        <v>95</v>
      </c>
      <c r="AK7" s="5">
        <v>84</v>
      </c>
      <c r="AL7" s="5">
        <v>54</v>
      </c>
      <c r="AM7" s="18" t="s">
        <v>57</v>
      </c>
      <c r="AN7" s="18" t="s">
        <v>57</v>
      </c>
      <c r="AO7" s="5">
        <v>91</v>
      </c>
      <c r="AP7" s="18" t="s">
        <v>64</v>
      </c>
      <c r="AQ7" s="18" t="s">
        <v>57</v>
      </c>
      <c r="AR7" s="5">
        <v>88</v>
      </c>
      <c r="AS7" s="5">
        <v>75</v>
      </c>
      <c r="AT7" s="5">
        <v>86</v>
      </c>
      <c r="AU7" s="5">
        <v>80</v>
      </c>
      <c r="AV7" s="18" t="s">
        <v>57</v>
      </c>
      <c r="AW7" s="18" t="s">
        <v>57</v>
      </c>
      <c r="AX7" s="12">
        <f t="shared" si="8"/>
        <v>2217</v>
      </c>
      <c r="AY7" s="12">
        <v>26.5</v>
      </c>
      <c r="AZ7" s="12">
        <f t="shared" si="1"/>
        <v>83.6603773584906</v>
      </c>
      <c r="BA7" s="12">
        <f t="shared" si="2"/>
        <v>4341.5</v>
      </c>
      <c r="BB7" s="12">
        <f t="shared" si="3"/>
        <v>50.5</v>
      </c>
      <c r="BC7" s="12">
        <f t="shared" si="4"/>
        <v>85.970297029703</v>
      </c>
      <c r="BD7" s="12">
        <f t="shared" si="5"/>
        <v>0</v>
      </c>
      <c r="BE7" s="12">
        <f t="shared" si="6"/>
        <v>85.970297029703</v>
      </c>
    </row>
    <row r="8" spans="1:57">
      <c r="A8" s="4">
        <v>5</v>
      </c>
      <c r="B8" s="18" t="s">
        <v>67</v>
      </c>
      <c r="C8" s="18" t="s">
        <v>68</v>
      </c>
      <c r="D8" s="18" t="s">
        <v>57</v>
      </c>
      <c r="E8" s="18" t="s">
        <v>57</v>
      </c>
      <c r="F8" s="18" t="s">
        <v>57</v>
      </c>
      <c r="G8" s="5">
        <v>88</v>
      </c>
      <c r="H8" s="18" t="s">
        <v>59</v>
      </c>
      <c r="I8" s="5">
        <v>94</v>
      </c>
      <c r="J8" s="5">
        <v>79</v>
      </c>
      <c r="K8" s="5">
        <v>94</v>
      </c>
      <c r="L8" s="18" t="s">
        <v>57</v>
      </c>
      <c r="M8" s="18" t="s">
        <v>59</v>
      </c>
      <c r="N8" s="5">
        <v>89</v>
      </c>
      <c r="O8" s="5">
        <v>83</v>
      </c>
      <c r="P8" s="18" t="s">
        <v>57</v>
      </c>
      <c r="Q8" s="18" t="s">
        <v>57</v>
      </c>
      <c r="R8" s="18" t="s">
        <v>57</v>
      </c>
      <c r="S8" s="18" t="s">
        <v>57</v>
      </c>
      <c r="T8" s="18" t="s">
        <v>57</v>
      </c>
      <c r="U8" s="18" t="s">
        <v>57</v>
      </c>
      <c r="V8" s="5">
        <v>77</v>
      </c>
      <c r="W8" s="18" t="s">
        <v>57</v>
      </c>
      <c r="X8" s="5">
        <v>84</v>
      </c>
      <c r="Y8" s="18" t="s">
        <v>57</v>
      </c>
      <c r="Z8" s="5">
        <f t="shared" si="7"/>
        <v>2056.5</v>
      </c>
      <c r="AA8" s="5">
        <v>24</v>
      </c>
      <c r="AB8" s="5">
        <f t="shared" si="0"/>
        <v>85.6875</v>
      </c>
      <c r="AC8" s="10"/>
      <c r="AD8" s="18" t="s">
        <v>67</v>
      </c>
      <c r="AE8" s="18" t="s">
        <v>68</v>
      </c>
      <c r="AF8" s="18" t="s">
        <v>57</v>
      </c>
      <c r="AG8" s="18" t="s">
        <v>57</v>
      </c>
      <c r="AH8" s="5">
        <v>93</v>
      </c>
      <c r="AI8" s="5">
        <v>93</v>
      </c>
      <c r="AJ8" s="5">
        <v>91</v>
      </c>
      <c r="AK8" s="5">
        <v>79</v>
      </c>
      <c r="AL8" s="5">
        <v>61</v>
      </c>
      <c r="AM8" s="18" t="s">
        <v>57</v>
      </c>
      <c r="AN8" s="18" t="s">
        <v>57</v>
      </c>
      <c r="AO8" s="5">
        <v>90</v>
      </c>
      <c r="AP8" s="18" t="s">
        <v>64</v>
      </c>
      <c r="AQ8" s="18" t="s">
        <v>57</v>
      </c>
      <c r="AR8" s="5">
        <v>89</v>
      </c>
      <c r="AS8" s="5">
        <v>85</v>
      </c>
      <c r="AT8" s="5">
        <v>88</v>
      </c>
      <c r="AU8" s="5">
        <v>89</v>
      </c>
      <c r="AV8" s="18" t="s">
        <v>57</v>
      </c>
      <c r="AW8" s="18" t="s">
        <v>57</v>
      </c>
      <c r="AX8" s="12">
        <f t="shared" si="8"/>
        <v>2256.5</v>
      </c>
      <c r="AY8" s="12">
        <v>26.5</v>
      </c>
      <c r="AZ8" s="12">
        <f t="shared" si="1"/>
        <v>85.1509433962264</v>
      </c>
      <c r="BA8" s="12">
        <f t="shared" si="2"/>
        <v>4313</v>
      </c>
      <c r="BB8" s="12">
        <f t="shared" si="3"/>
        <v>50.5</v>
      </c>
      <c r="BC8" s="12">
        <f t="shared" si="4"/>
        <v>85.4059405940594</v>
      </c>
      <c r="BD8" s="12">
        <f t="shared" si="5"/>
        <v>0</v>
      </c>
      <c r="BE8" s="12">
        <f t="shared" si="6"/>
        <v>85.4059405940594</v>
      </c>
    </row>
    <row r="9" spans="1:57">
      <c r="A9" s="4">
        <v>6</v>
      </c>
      <c r="B9" s="18" t="s">
        <v>69</v>
      </c>
      <c r="C9" s="18" t="s">
        <v>70</v>
      </c>
      <c r="D9" s="18" t="s">
        <v>57</v>
      </c>
      <c r="E9" s="18" t="s">
        <v>57</v>
      </c>
      <c r="F9" s="18" t="s">
        <v>57</v>
      </c>
      <c r="G9" s="5">
        <v>85</v>
      </c>
      <c r="H9" s="18" t="s">
        <v>59</v>
      </c>
      <c r="I9" s="5">
        <v>91</v>
      </c>
      <c r="J9" s="5">
        <v>100</v>
      </c>
      <c r="K9" s="5">
        <v>86</v>
      </c>
      <c r="L9" s="18" t="s">
        <v>57</v>
      </c>
      <c r="M9" s="18" t="s">
        <v>59</v>
      </c>
      <c r="N9" s="5">
        <v>81</v>
      </c>
      <c r="O9" s="5">
        <v>91</v>
      </c>
      <c r="P9" s="18" t="s">
        <v>57</v>
      </c>
      <c r="Q9" s="18" t="s">
        <v>57</v>
      </c>
      <c r="R9" s="18" t="s">
        <v>57</v>
      </c>
      <c r="S9" s="18" t="s">
        <v>57</v>
      </c>
      <c r="T9" s="18" t="s">
        <v>57</v>
      </c>
      <c r="U9" s="18" t="s">
        <v>57</v>
      </c>
      <c r="V9" s="5">
        <v>78</v>
      </c>
      <c r="W9" s="18" t="s">
        <v>57</v>
      </c>
      <c r="X9" s="5">
        <v>82</v>
      </c>
      <c r="Y9" s="18" t="s">
        <v>57</v>
      </c>
      <c r="Z9" s="5">
        <f t="shared" si="7"/>
        <v>2071.5</v>
      </c>
      <c r="AA9" s="5">
        <v>24</v>
      </c>
      <c r="AB9" s="5">
        <f t="shared" si="0"/>
        <v>86.3125</v>
      </c>
      <c r="AC9" s="10"/>
      <c r="AD9" s="18" t="s">
        <v>69</v>
      </c>
      <c r="AE9" s="18" t="s">
        <v>70</v>
      </c>
      <c r="AF9" s="18" t="s">
        <v>57</v>
      </c>
      <c r="AG9" s="18" t="s">
        <v>57</v>
      </c>
      <c r="AH9" s="5">
        <v>87</v>
      </c>
      <c r="AI9" s="5">
        <v>81</v>
      </c>
      <c r="AJ9" s="5">
        <v>96</v>
      </c>
      <c r="AK9" s="5">
        <v>76</v>
      </c>
      <c r="AL9" s="5">
        <v>69</v>
      </c>
      <c r="AM9" s="18" t="s">
        <v>57</v>
      </c>
      <c r="AN9" s="18" t="s">
        <v>57</v>
      </c>
      <c r="AO9" s="5">
        <v>89</v>
      </c>
      <c r="AP9" s="18" t="s">
        <v>59</v>
      </c>
      <c r="AQ9" s="18" t="s">
        <v>57</v>
      </c>
      <c r="AR9" s="5">
        <v>84</v>
      </c>
      <c r="AS9" s="5">
        <v>75</v>
      </c>
      <c r="AT9" s="5">
        <v>89</v>
      </c>
      <c r="AU9" s="5">
        <v>80</v>
      </c>
      <c r="AV9" s="18" t="s">
        <v>57</v>
      </c>
      <c r="AW9" s="18" t="s">
        <v>57</v>
      </c>
      <c r="AX9" s="12">
        <f t="shared" si="8"/>
        <v>2190</v>
      </c>
      <c r="AY9" s="12">
        <v>26.5</v>
      </c>
      <c r="AZ9" s="12">
        <f t="shared" si="1"/>
        <v>82.6415094339623</v>
      </c>
      <c r="BA9" s="12">
        <f t="shared" si="2"/>
        <v>4261.5</v>
      </c>
      <c r="BB9" s="12">
        <f t="shared" si="3"/>
        <v>50.5</v>
      </c>
      <c r="BC9" s="12">
        <f t="shared" si="4"/>
        <v>84.3861386138614</v>
      </c>
      <c r="BD9" s="12">
        <f t="shared" si="5"/>
        <v>0</v>
      </c>
      <c r="BE9" s="12">
        <f t="shared" si="6"/>
        <v>84.3861386138614</v>
      </c>
    </row>
    <row r="10" spans="1:57">
      <c r="A10" s="4">
        <v>7</v>
      </c>
      <c r="B10" s="18" t="s">
        <v>71</v>
      </c>
      <c r="C10" s="18" t="s">
        <v>72</v>
      </c>
      <c r="D10" s="18" t="s">
        <v>57</v>
      </c>
      <c r="E10" s="18" t="s">
        <v>57</v>
      </c>
      <c r="F10" s="18" t="s">
        <v>57</v>
      </c>
      <c r="G10" s="5">
        <v>91</v>
      </c>
      <c r="H10" s="18" t="s">
        <v>58</v>
      </c>
      <c r="I10" s="5">
        <v>76</v>
      </c>
      <c r="J10" s="5">
        <v>88</v>
      </c>
      <c r="K10" s="5">
        <v>90</v>
      </c>
      <c r="L10" s="18" t="s">
        <v>57</v>
      </c>
      <c r="M10" s="18" t="s">
        <v>64</v>
      </c>
      <c r="N10" s="5">
        <v>89</v>
      </c>
      <c r="O10" s="5">
        <v>90</v>
      </c>
      <c r="P10" s="18" t="s">
        <v>57</v>
      </c>
      <c r="Q10" s="18" t="s">
        <v>57</v>
      </c>
      <c r="R10" s="18" t="s">
        <v>57</v>
      </c>
      <c r="S10" s="18" t="s">
        <v>57</v>
      </c>
      <c r="T10" s="18" t="s">
        <v>57</v>
      </c>
      <c r="U10" s="18" t="s">
        <v>57</v>
      </c>
      <c r="V10" s="5">
        <v>88</v>
      </c>
      <c r="W10" s="18" t="s">
        <v>57</v>
      </c>
      <c r="X10" s="5">
        <v>71</v>
      </c>
      <c r="Y10" s="18" t="s">
        <v>57</v>
      </c>
      <c r="Z10" s="5">
        <f t="shared" si="7"/>
        <v>2071</v>
      </c>
      <c r="AA10" s="5">
        <v>24</v>
      </c>
      <c r="AB10" s="5">
        <f t="shared" si="0"/>
        <v>86.2916666666667</v>
      </c>
      <c r="AC10" s="10"/>
      <c r="AD10" s="18" t="s">
        <v>71</v>
      </c>
      <c r="AE10" s="18" t="s">
        <v>72</v>
      </c>
      <c r="AF10" s="18" t="s">
        <v>57</v>
      </c>
      <c r="AG10" s="18" t="s">
        <v>57</v>
      </c>
      <c r="AH10" s="5">
        <v>83</v>
      </c>
      <c r="AI10" s="5">
        <v>89</v>
      </c>
      <c r="AJ10" s="5">
        <v>90</v>
      </c>
      <c r="AK10" s="5">
        <v>89</v>
      </c>
      <c r="AL10" s="5">
        <v>75</v>
      </c>
      <c r="AM10" s="18" t="s">
        <v>57</v>
      </c>
      <c r="AN10" s="18" t="s">
        <v>57</v>
      </c>
      <c r="AO10" s="5">
        <v>73</v>
      </c>
      <c r="AP10" s="18" t="s">
        <v>64</v>
      </c>
      <c r="AQ10" s="18" t="s">
        <v>57</v>
      </c>
      <c r="AR10" s="5">
        <v>87</v>
      </c>
      <c r="AS10" s="5">
        <v>64</v>
      </c>
      <c r="AT10" s="5">
        <v>81</v>
      </c>
      <c r="AU10" s="5">
        <v>88</v>
      </c>
      <c r="AV10" s="18" t="s">
        <v>57</v>
      </c>
      <c r="AW10" s="18" t="s">
        <v>57</v>
      </c>
      <c r="AX10" s="12">
        <f t="shared" si="8"/>
        <v>2176.5</v>
      </c>
      <c r="AY10" s="12">
        <v>26.5</v>
      </c>
      <c r="AZ10" s="12">
        <f t="shared" si="1"/>
        <v>82.1320754716981</v>
      </c>
      <c r="BA10" s="12">
        <f t="shared" si="2"/>
        <v>4247.5</v>
      </c>
      <c r="BB10" s="12">
        <f t="shared" si="3"/>
        <v>50.5</v>
      </c>
      <c r="BC10" s="12">
        <f t="shared" si="4"/>
        <v>84.1089108910891</v>
      </c>
      <c r="BD10" s="12">
        <f t="shared" si="5"/>
        <v>0</v>
      </c>
      <c r="BE10" s="12">
        <f t="shared" si="6"/>
        <v>84.1089108910891</v>
      </c>
    </row>
    <row r="11" spans="1:57">
      <c r="A11" s="4">
        <v>8</v>
      </c>
      <c r="B11" s="18" t="s">
        <v>73</v>
      </c>
      <c r="C11" s="18" t="s">
        <v>74</v>
      </c>
      <c r="D11" s="18" t="s">
        <v>57</v>
      </c>
      <c r="E11" s="18" t="s">
        <v>57</v>
      </c>
      <c r="F11" s="18" t="s">
        <v>57</v>
      </c>
      <c r="G11" s="5">
        <v>87</v>
      </c>
      <c r="H11" s="18" t="s">
        <v>59</v>
      </c>
      <c r="I11" s="5">
        <v>96</v>
      </c>
      <c r="J11" s="5">
        <v>74</v>
      </c>
      <c r="K11" s="5">
        <v>94</v>
      </c>
      <c r="L11" s="18" t="s">
        <v>57</v>
      </c>
      <c r="M11" s="18" t="s">
        <v>58</v>
      </c>
      <c r="N11" s="5">
        <v>79</v>
      </c>
      <c r="O11" s="5">
        <v>87</v>
      </c>
      <c r="P11" s="18" t="s">
        <v>57</v>
      </c>
      <c r="Q11" s="18" t="s">
        <v>57</v>
      </c>
      <c r="R11" s="18" t="s">
        <v>57</v>
      </c>
      <c r="S11" s="18" t="s">
        <v>57</v>
      </c>
      <c r="T11" s="18" t="s">
        <v>57</v>
      </c>
      <c r="U11" s="18" t="s">
        <v>57</v>
      </c>
      <c r="V11" s="5">
        <v>76</v>
      </c>
      <c r="W11" s="18" t="s">
        <v>57</v>
      </c>
      <c r="X11" s="5">
        <v>71</v>
      </c>
      <c r="Y11" s="18" t="s">
        <v>57</v>
      </c>
      <c r="Z11" s="5">
        <f t="shared" si="7"/>
        <v>1993.5</v>
      </c>
      <c r="AA11" s="5">
        <v>24</v>
      </c>
      <c r="AB11" s="5">
        <f t="shared" si="0"/>
        <v>83.0625</v>
      </c>
      <c r="AC11" s="10"/>
      <c r="AD11" s="18" t="s">
        <v>73</v>
      </c>
      <c r="AE11" s="18" t="s">
        <v>74</v>
      </c>
      <c r="AF11" s="18" t="s">
        <v>57</v>
      </c>
      <c r="AG11" s="18" t="s">
        <v>57</v>
      </c>
      <c r="AH11" s="5">
        <v>90</v>
      </c>
      <c r="AI11" s="5">
        <v>92</v>
      </c>
      <c r="AJ11" s="5">
        <v>94</v>
      </c>
      <c r="AK11" s="5">
        <v>86</v>
      </c>
      <c r="AL11" s="5">
        <v>71</v>
      </c>
      <c r="AM11" s="18" t="s">
        <v>57</v>
      </c>
      <c r="AN11" s="18" t="s">
        <v>57</v>
      </c>
      <c r="AO11" s="5">
        <v>86</v>
      </c>
      <c r="AP11" s="18" t="s">
        <v>59</v>
      </c>
      <c r="AQ11" s="18" t="s">
        <v>57</v>
      </c>
      <c r="AR11" s="5">
        <v>83</v>
      </c>
      <c r="AS11" s="5">
        <v>74</v>
      </c>
      <c r="AT11" s="5">
        <v>90</v>
      </c>
      <c r="AU11" s="5">
        <v>84</v>
      </c>
      <c r="AV11" s="18" t="s">
        <v>57</v>
      </c>
      <c r="AW11" s="18" t="s">
        <v>57</v>
      </c>
      <c r="AX11" s="12">
        <f t="shared" si="8"/>
        <v>2250</v>
      </c>
      <c r="AY11" s="12">
        <v>26.5</v>
      </c>
      <c r="AZ11" s="12">
        <f t="shared" si="1"/>
        <v>84.9056603773585</v>
      </c>
      <c r="BA11" s="12">
        <f t="shared" si="2"/>
        <v>4243.5</v>
      </c>
      <c r="BB11" s="12">
        <f t="shared" si="3"/>
        <v>50.5</v>
      </c>
      <c r="BC11" s="12">
        <f t="shared" si="4"/>
        <v>84.029702970297</v>
      </c>
      <c r="BD11" s="12">
        <f t="shared" si="5"/>
        <v>0</v>
      </c>
      <c r="BE11" s="12">
        <f t="shared" si="6"/>
        <v>84.029702970297</v>
      </c>
    </row>
    <row r="12" spans="1:57">
      <c r="A12" s="4">
        <v>9</v>
      </c>
      <c r="B12" s="18" t="s">
        <v>75</v>
      </c>
      <c r="C12" s="18" t="s">
        <v>76</v>
      </c>
      <c r="D12" s="18" t="s">
        <v>57</v>
      </c>
      <c r="E12" s="18" t="s">
        <v>57</v>
      </c>
      <c r="F12" s="18" t="s">
        <v>57</v>
      </c>
      <c r="G12" s="5">
        <v>88</v>
      </c>
      <c r="H12" s="18" t="s">
        <v>58</v>
      </c>
      <c r="I12" s="5">
        <v>89</v>
      </c>
      <c r="J12" s="5">
        <v>83</v>
      </c>
      <c r="K12" s="5">
        <v>94</v>
      </c>
      <c r="L12" s="18" t="s">
        <v>57</v>
      </c>
      <c r="M12" s="18" t="s">
        <v>59</v>
      </c>
      <c r="N12" s="5">
        <v>81</v>
      </c>
      <c r="O12" s="5">
        <v>91</v>
      </c>
      <c r="P12" s="18" t="s">
        <v>57</v>
      </c>
      <c r="Q12" s="18" t="s">
        <v>57</v>
      </c>
      <c r="R12" s="18" t="s">
        <v>57</v>
      </c>
      <c r="S12" s="18" t="s">
        <v>57</v>
      </c>
      <c r="T12" s="18" t="s">
        <v>57</v>
      </c>
      <c r="U12" s="18" t="s">
        <v>57</v>
      </c>
      <c r="V12" s="5">
        <v>84</v>
      </c>
      <c r="W12" s="18" t="s">
        <v>57</v>
      </c>
      <c r="X12" s="5">
        <v>60</v>
      </c>
      <c r="Y12" s="18" t="s">
        <v>57</v>
      </c>
      <c r="Z12" s="5">
        <f t="shared" si="7"/>
        <v>2029.5</v>
      </c>
      <c r="AA12" s="5">
        <v>24</v>
      </c>
      <c r="AB12" s="5">
        <f t="shared" si="0"/>
        <v>84.5625</v>
      </c>
      <c r="AC12" s="10"/>
      <c r="AD12" s="18" t="s">
        <v>75</v>
      </c>
      <c r="AE12" s="18" t="s">
        <v>76</v>
      </c>
      <c r="AF12" s="18" t="s">
        <v>57</v>
      </c>
      <c r="AG12" s="18" t="s">
        <v>57</v>
      </c>
      <c r="AH12" s="5">
        <v>85</v>
      </c>
      <c r="AI12" s="5">
        <v>90</v>
      </c>
      <c r="AJ12" s="5">
        <v>91</v>
      </c>
      <c r="AK12" s="5">
        <v>81</v>
      </c>
      <c r="AL12" s="5">
        <v>69</v>
      </c>
      <c r="AM12" s="18" t="s">
        <v>57</v>
      </c>
      <c r="AN12" s="18" t="s">
        <v>57</v>
      </c>
      <c r="AO12" s="5">
        <v>83</v>
      </c>
      <c r="AP12" s="18" t="s">
        <v>59</v>
      </c>
      <c r="AQ12" s="18" t="s">
        <v>57</v>
      </c>
      <c r="AR12" s="5">
        <v>92</v>
      </c>
      <c r="AS12" s="5">
        <v>76</v>
      </c>
      <c r="AT12" s="5">
        <v>78</v>
      </c>
      <c r="AU12" s="5">
        <v>84</v>
      </c>
      <c r="AV12" s="18" t="s">
        <v>57</v>
      </c>
      <c r="AW12" s="18" t="s">
        <v>57</v>
      </c>
      <c r="AX12" s="12">
        <f t="shared" si="8"/>
        <v>2207.5</v>
      </c>
      <c r="AY12" s="12">
        <v>26.5</v>
      </c>
      <c r="AZ12" s="12">
        <f t="shared" si="1"/>
        <v>83.3018867924528</v>
      </c>
      <c r="BA12" s="12">
        <f t="shared" si="2"/>
        <v>4237</v>
      </c>
      <c r="BB12" s="12">
        <f t="shared" si="3"/>
        <v>50.5</v>
      </c>
      <c r="BC12" s="12">
        <f t="shared" si="4"/>
        <v>83.9009900990099</v>
      </c>
      <c r="BD12" s="12">
        <f t="shared" si="5"/>
        <v>0</v>
      </c>
      <c r="BE12" s="12">
        <f t="shared" si="6"/>
        <v>83.9009900990099</v>
      </c>
    </row>
    <row r="13" spans="1:57">
      <c r="A13" s="6">
        <v>10</v>
      </c>
      <c r="B13" s="18" t="s">
        <v>77</v>
      </c>
      <c r="C13" s="19" t="s">
        <v>78</v>
      </c>
      <c r="D13" s="18" t="s">
        <v>57</v>
      </c>
      <c r="E13" s="18" t="s">
        <v>57</v>
      </c>
      <c r="F13" s="18" t="s">
        <v>57</v>
      </c>
      <c r="G13" s="5">
        <v>91</v>
      </c>
      <c r="H13" s="18" t="s">
        <v>64</v>
      </c>
      <c r="I13" s="5">
        <v>78</v>
      </c>
      <c r="J13" s="5">
        <v>90</v>
      </c>
      <c r="K13" s="5">
        <v>96</v>
      </c>
      <c r="L13" s="18" t="s">
        <v>57</v>
      </c>
      <c r="M13" s="18" t="s">
        <v>59</v>
      </c>
      <c r="N13" s="5">
        <v>94</v>
      </c>
      <c r="O13" s="5">
        <v>68</v>
      </c>
      <c r="P13" s="18" t="s">
        <v>57</v>
      </c>
      <c r="Q13" s="18" t="s">
        <v>57</v>
      </c>
      <c r="R13" s="18" t="s">
        <v>57</v>
      </c>
      <c r="S13" s="18" t="s">
        <v>57</v>
      </c>
      <c r="T13" s="18" t="s">
        <v>57</v>
      </c>
      <c r="U13" s="18" t="s">
        <v>57</v>
      </c>
      <c r="V13" s="5">
        <v>79</v>
      </c>
      <c r="W13" s="18" t="s">
        <v>57</v>
      </c>
      <c r="X13" s="18" t="s">
        <v>79</v>
      </c>
      <c r="Y13" s="18" t="s">
        <v>57</v>
      </c>
      <c r="Z13" s="5">
        <f>G13*3+H13+I13*2+J13*3+K13*2.5+M13+N13*4+O13*2.5+V13*3+50*2</f>
        <v>1982</v>
      </c>
      <c r="AA13" s="5">
        <v>24</v>
      </c>
      <c r="AB13" s="5">
        <f t="shared" si="0"/>
        <v>82.5833333333333</v>
      </c>
      <c r="AC13" s="10"/>
      <c r="AD13" s="18" t="s">
        <v>77</v>
      </c>
      <c r="AE13" s="18" t="s">
        <v>78</v>
      </c>
      <c r="AF13" s="18" t="s">
        <v>57</v>
      </c>
      <c r="AG13" s="18" t="s">
        <v>57</v>
      </c>
      <c r="AH13" s="5">
        <v>91</v>
      </c>
      <c r="AI13" s="5">
        <v>89</v>
      </c>
      <c r="AJ13" s="5">
        <v>85</v>
      </c>
      <c r="AK13" s="5">
        <v>84</v>
      </c>
      <c r="AL13" s="5">
        <v>75</v>
      </c>
      <c r="AM13" s="18" t="s">
        <v>57</v>
      </c>
      <c r="AN13" s="18" t="s">
        <v>57</v>
      </c>
      <c r="AO13" s="5">
        <v>84</v>
      </c>
      <c r="AP13" s="18" t="s">
        <v>59</v>
      </c>
      <c r="AQ13" s="18" t="s">
        <v>57</v>
      </c>
      <c r="AR13" s="5">
        <v>87</v>
      </c>
      <c r="AS13" s="5">
        <v>77</v>
      </c>
      <c r="AT13" s="5">
        <v>82</v>
      </c>
      <c r="AU13" s="5">
        <v>79</v>
      </c>
      <c r="AV13" s="18" t="s">
        <v>57</v>
      </c>
      <c r="AW13" s="18" t="s">
        <v>57</v>
      </c>
      <c r="AX13" s="12">
        <f t="shared" si="8"/>
        <v>2221</v>
      </c>
      <c r="AY13" s="12">
        <v>26.5</v>
      </c>
      <c r="AZ13" s="12">
        <f t="shared" si="1"/>
        <v>83.811320754717</v>
      </c>
      <c r="BA13" s="12">
        <f t="shared" si="2"/>
        <v>4203</v>
      </c>
      <c r="BB13" s="12">
        <f t="shared" si="3"/>
        <v>50.5</v>
      </c>
      <c r="BC13" s="12">
        <f t="shared" si="4"/>
        <v>83.2277227722772</v>
      </c>
      <c r="BD13" s="12">
        <f t="shared" si="5"/>
        <v>0</v>
      </c>
      <c r="BE13" s="12">
        <f t="shared" si="6"/>
        <v>83.2277227722772</v>
      </c>
    </row>
    <row r="14" spans="1:57">
      <c r="A14" s="4">
        <v>11</v>
      </c>
      <c r="B14" s="18" t="s">
        <v>80</v>
      </c>
      <c r="C14" s="18" t="s">
        <v>81</v>
      </c>
      <c r="D14" s="18" t="s">
        <v>57</v>
      </c>
      <c r="E14" s="18" t="s">
        <v>57</v>
      </c>
      <c r="F14" s="18" t="s">
        <v>57</v>
      </c>
      <c r="G14" s="5">
        <v>84</v>
      </c>
      <c r="H14" s="18" t="s">
        <v>59</v>
      </c>
      <c r="I14" s="5">
        <v>92</v>
      </c>
      <c r="J14" s="5">
        <v>73</v>
      </c>
      <c r="K14" s="5">
        <v>98</v>
      </c>
      <c r="L14" s="18" t="s">
        <v>57</v>
      </c>
      <c r="M14" s="18" t="s">
        <v>58</v>
      </c>
      <c r="N14" s="5">
        <v>76</v>
      </c>
      <c r="O14" s="5">
        <v>68</v>
      </c>
      <c r="P14" s="18" t="s">
        <v>57</v>
      </c>
      <c r="Q14" s="18" t="s">
        <v>57</v>
      </c>
      <c r="R14" s="18" t="s">
        <v>57</v>
      </c>
      <c r="S14" s="18" t="s">
        <v>57</v>
      </c>
      <c r="T14" s="18" t="s">
        <v>57</v>
      </c>
      <c r="U14" s="18" t="s">
        <v>57</v>
      </c>
      <c r="V14" s="5">
        <v>74</v>
      </c>
      <c r="W14" s="18" t="s">
        <v>57</v>
      </c>
      <c r="X14" s="5">
        <v>72</v>
      </c>
      <c r="Y14" s="18" t="s">
        <v>57</v>
      </c>
      <c r="Z14" s="5">
        <f t="shared" ref="Z14:Z22" si="9">G14*3+H14+I14*2+J14*3+K14*2.5+M14+N14*4+O14*2.5+V14*3+X14*2</f>
        <v>1920</v>
      </c>
      <c r="AA14" s="5">
        <v>24</v>
      </c>
      <c r="AB14" s="5">
        <f t="shared" si="0"/>
        <v>80</v>
      </c>
      <c r="AC14" s="10"/>
      <c r="AD14" s="18" t="s">
        <v>80</v>
      </c>
      <c r="AE14" s="18" t="s">
        <v>81</v>
      </c>
      <c r="AF14" s="18" t="s">
        <v>57</v>
      </c>
      <c r="AG14" s="18" t="s">
        <v>57</v>
      </c>
      <c r="AH14" s="5">
        <v>89</v>
      </c>
      <c r="AI14" s="5">
        <v>90</v>
      </c>
      <c r="AJ14" s="5">
        <v>85</v>
      </c>
      <c r="AK14" s="5">
        <v>86</v>
      </c>
      <c r="AL14" s="5">
        <v>84</v>
      </c>
      <c r="AM14" s="18" t="s">
        <v>57</v>
      </c>
      <c r="AN14" s="18" t="s">
        <v>57</v>
      </c>
      <c r="AO14" s="5">
        <v>88</v>
      </c>
      <c r="AP14" s="18" t="s">
        <v>59</v>
      </c>
      <c r="AQ14" s="18" t="s">
        <v>57</v>
      </c>
      <c r="AR14" s="5">
        <v>87</v>
      </c>
      <c r="AS14" s="5">
        <v>77</v>
      </c>
      <c r="AT14" s="5">
        <v>83</v>
      </c>
      <c r="AU14" s="5">
        <v>87</v>
      </c>
      <c r="AV14" s="18" t="s">
        <v>57</v>
      </c>
      <c r="AW14" s="18" t="s">
        <v>57</v>
      </c>
      <c r="AX14" s="12">
        <f t="shared" si="8"/>
        <v>2273</v>
      </c>
      <c r="AY14" s="12">
        <v>26.5</v>
      </c>
      <c r="AZ14" s="12">
        <f t="shared" si="1"/>
        <v>85.7735849056604</v>
      </c>
      <c r="BA14" s="12">
        <f t="shared" si="2"/>
        <v>4193</v>
      </c>
      <c r="BB14" s="12">
        <f t="shared" si="3"/>
        <v>50.5</v>
      </c>
      <c r="BC14" s="12">
        <f t="shared" si="4"/>
        <v>83.029702970297</v>
      </c>
      <c r="BD14" s="12">
        <f t="shared" si="5"/>
        <v>0</v>
      </c>
      <c r="BE14" s="12">
        <f t="shared" si="6"/>
        <v>83.029702970297</v>
      </c>
    </row>
    <row r="15" spans="1:57">
      <c r="A15" s="4">
        <v>12</v>
      </c>
      <c r="B15" s="18" t="s">
        <v>82</v>
      </c>
      <c r="C15" s="18" t="s">
        <v>83</v>
      </c>
      <c r="D15" s="18" t="s">
        <v>57</v>
      </c>
      <c r="E15" s="18" t="s">
        <v>57</v>
      </c>
      <c r="F15" s="18" t="s">
        <v>57</v>
      </c>
      <c r="G15" s="5">
        <v>87</v>
      </c>
      <c r="H15" s="18" t="s">
        <v>59</v>
      </c>
      <c r="I15" s="5">
        <v>88</v>
      </c>
      <c r="J15" s="5">
        <v>94</v>
      </c>
      <c r="K15" s="5">
        <v>86</v>
      </c>
      <c r="L15" s="18" t="s">
        <v>57</v>
      </c>
      <c r="M15" s="18" t="s">
        <v>59</v>
      </c>
      <c r="N15" s="5">
        <v>85</v>
      </c>
      <c r="O15" s="5">
        <v>83</v>
      </c>
      <c r="P15" s="18" t="s">
        <v>57</v>
      </c>
      <c r="Q15" s="18" t="s">
        <v>57</v>
      </c>
      <c r="R15" s="18" t="s">
        <v>57</v>
      </c>
      <c r="S15" s="18" t="s">
        <v>57</v>
      </c>
      <c r="T15" s="18" t="s">
        <v>57</v>
      </c>
      <c r="U15" s="18" t="s">
        <v>57</v>
      </c>
      <c r="V15" s="5">
        <v>73</v>
      </c>
      <c r="W15" s="18" t="s">
        <v>57</v>
      </c>
      <c r="X15" s="5">
        <v>82</v>
      </c>
      <c r="Y15" s="18" t="s">
        <v>57</v>
      </c>
      <c r="Z15" s="5">
        <f t="shared" si="9"/>
        <v>2034.5</v>
      </c>
      <c r="AA15" s="5">
        <v>24</v>
      </c>
      <c r="AB15" s="5">
        <f t="shared" si="0"/>
        <v>84.7708333333333</v>
      </c>
      <c r="AC15" s="10"/>
      <c r="AD15" s="18" t="s">
        <v>82</v>
      </c>
      <c r="AE15" s="18" t="s">
        <v>83</v>
      </c>
      <c r="AF15" s="18" t="s">
        <v>57</v>
      </c>
      <c r="AG15" s="18" t="s">
        <v>57</v>
      </c>
      <c r="AH15" s="5">
        <v>86</v>
      </c>
      <c r="AI15" s="5">
        <v>84</v>
      </c>
      <c r="AJ15" s="18" t="s">
        <v>57</v>
      </c>
      <c r="AK15" s="5">
        <v>79</v>
      </c>
      <c r="AL15" s="5">
        <v>73</v>
      </c>
      <c r="AM15" s="18" t="s">
        <v>57</v>
      </c>
      <c r="AN15" s="18" t="s">
        <v>57</v>
      </c>
      <c r="AO15" s="5">
        <v>83</v>
      </c>
      <c r="AP15" s="18" t="s">
        <v>64</v>
      </c>
      <c r="AQ15" s="18" t="s">
        <v>57</v>
      </c>
      <c r="AR15" s="5">
        <v>81</v>
      </c>
      <c r="AS15" s="5">
        <v>70</v>
      </c>
      <c r="AT15" s="5">
        <v>78</v>
      </c>
      <c r="AU15" s="5">
        <v>89</v>
      </c>
      <c r="AV15" s="18" t="s">
        <v>57</v>
      </c>
      <c r="AW15" s="18" t="s">
        <v>57</v>
      </c>
      <c r="AX15" s="12">
        <f>AH15*3+AI15*1+AK15*4.5+AL15*2+AO15*3+AP15*1+AR15*4+AS15*2+AT15*2+AU15*2</f>
        <v>1965.5</v>
      </c>
      <c r="AY15" s="12">
        <v>24.5</v>
      </c>
      <c r="AZ15" s="12">
        <f t="shared" si="1"/>
        <v>80.2244897959184</v>
      </c>
      <c r="BA15" s="12">
        <f t="shared" si="2"/>
        <v>4000</v>
      </c>
      <c r="BB15" s="12">
        <f t="shared" si="3"/>
        <v>48.5</v>
      </c>
      <c r="BC15" s="12">
        <f t="shared" si="4"/>
        <v>82.4742268041237</v>
      </c>
      <c r="BD15" s="12">
        <v>0.5</v>
      </c>
      <c r="BE15" s="12">
        <f t="shared" si="6"/>
        <v>82.9742268041237</v>
      </c>
    </row>
    <row r="16" spans="1:57">
      <c r="A16" s="4">
        <v>13</v>
      </c>
      <c r="B16" s="18" t="s">
        <v>84</v>
      </c>
      <c r="C16" s="18" t="s">
        <v>85</v>
      </c>
      <c r="D16" s="18" t="s">
        <v>57</v>
      </c>
      <c r="E16" s="18" t="s">
        <v>57</v>
      </c>
      <c r="F16" s="18" t="s">
        <v>57</v>
      </c>
      <c r="G16" s="5">
        <v>86</v>
      </c>
      <c r="H16" s="18" t="s">
        <v>58</v>
      </c>
      <c r="I16" s="5">
        <v>77</v>
      </c>
      <c r="J16" s="5">
        <v>85</v>
      </c>
      <c r="K16" s="5">
        <v>82</v>
      </c>
      <c r="L16" s="18" t="s">
        <v>57</v>
      </c>
      <c r="M16" s="18" t="s">
        <v>59</v>
      </c>
      <c r="N16" s="5">
        <v>75</v>
      </c>
      <c r="O16" s="5">
        <v>88</v>
      </c>
      <c r="P16" s="18" t="s">
        <v>57</v>
      </c>
      <c r="Q16" s="18" t="s">
        <v>57</v>
      </c>
      <c r="R16" s="18" t="s">
        <v>57</v>
      </c>
      <c r="S16" s="18" t="s">
        <v>57</v>
      </c>
      <c r="T16" s="18" t="s">
        <v>57</v>
      </c>
      <c r="U16" s="18" t="s">
        <v>57</v>
      </c>
      <c r="V16" s="5">
        <v>80</v>
      </c>
      <c r="W16" s="18" t="s">
        <v>57</v>
      </c>
      <c r="X16" s="5">
        <v>80</v>
      </c>
      <c r="Y16" s="18" t="s">
        <v>57</v>
      </c>
      <c r="Z16" s="5">
        <f t="shared" si="9"/>
        <v>1972</v>
      </c>
      <c r="AA16" s="5">
        <v>24</v>
      </c>
      <c r="AB16" s="5">
        <f t="shared" si="0"/>
        <v>82.1666666666667</v>
      </c>
      <c r="AC16" s="10"/>
      <c r="AD16" s="18" t="s">
        <v>84</v>
      </c>
      <c r="AE16" s="18" t="s">
        <v>85</v>
      </c>
      <c r="AF16" s="18" t="s">
        <v>57</v>
      </c>
      <c r="AG16" s="18" t="s">
        <v>57</v>
      </c>
      <c r="AH16" s="5">
        <v>94</v>
      </c>
      <c r="AI16" s="5">
        <v>90</v>
      </c>
      <c r="AJ16" s="5">
        <v>87</v>
      </c>
      <c r="AK16" s="5">
        <v>77</v>
      </c>
      <c r="AL16" s="5">
        <v>77</v>
      </c>
      <c r="AM16" s="18" t="s">
        <v>57</v>
      </c>
      <c r="AN16" s="18" t="s">
        <v>57</v>
      </c>
      <c r="AO16" s="5">
        <v>87</v>
      </c>
      <c r="AP16" s="18" t="s">
        <v>59</v>
      </c>
      <c r="AQ16" s="18" t="s">
        <v>57</v>
      </c>
      <c r="AR16" s="5">
        <v>85</v>
      </c>
      <c r="AS16" s="5">
        <v>73</v>
      </c>
      <c r="AT16" s="5">
        <v>77</v>
      </c>
      <c r="AU16" s="5">
        <v>87</v>
      </c>
      <c r="AV16" s="18" t="s">
        <v>57</v>
      </c>
      <c r="AW16" s="18" t="s">
        <v>57</v>
      </c>
      <c r="AX16" s="12">
        <f t="shared" ref="AX16:AX24" si="10">AH16*3+AI16*1+AJ16*2+AK16*4.5+AL16*2+AO16*3+AP16*1+AR16*4+AS16*2+AT16*2+AU16*2</f>
        <v>2206.5</v>
      </c>
      <c r="AY16" s="12">
        <v>26.5</v>
      </c>
      <c r="AZ16" s="12">
        <f t="shared" si="1"/>
        <v>83.2641509433962</v>
      </c>
      <c r="BA16" s="12">
        <f t="shared" si="2"/>
        <v>4178.5</v>
      </c>
      <c r="BB16" s="12">
        <f t="shared" si="3"/>
        <v>50.5</v>
      </c>
      <c r="BC16" s="12">
        <f t="shared" si="4"/>
        <v>82.7425742574257</v>
      </c>
      <c r="BD16" s="12">
        <f t="shared" ref="BD16:BD21" si="11">0</f>
        <v>0</v>
      </c>
      <c r="BE16" s="12">
        <f t="shared" si="6"/>
        <v>82.7425742574257</v>
      </c>
    </row>
    <row r="17" spans="1:57">
      <c r="A17" s="4">
        <v>14</v>
      </c>
      <c r="B17" s="18" t="s">
        <v>86</v>
      </c>
      <c r="C17" s="18" t="s">
        <v>87</v>
      </c>
      <c r="D17" s="18" t="s">
        <v>57</v>
      </c>
      <c r="E17" s="18" t="s">
        <v>57</v>
      </c>
      <c r="F17" s="18" t="s">
        <v>57</v>
      </c>
      <c r="G17" s="5">
        <v>85</v>
      </c>
      <c r="H17" s="18" t="s">
        <v>59</v>
      </c>
      <c r="I17" s="5">
        <v>92</v>
      </c>
      <c r="J17" s="5">
        <v>74</v>
      </c>
      <c r="K17" s="5">
        <v>82</v>
      </c>
      <c r="L17" s="18" t="s">
        <v>57</v>
      </c>
      <c r="M17" s="18" t="s">
        <v>59</v>
      </c>
      <c r="N17" s="5">
        <v>75</v>
      </c>
      <c r="O17" s="5">
        <v>94</v>
      </c>
      <c r="P17" s="18" t="s">
        <v>57</v>
      </c>
      <c r="Q17" s="18" t="s">
        <v>57</v>
      </c>
      <c r="R17" s="18" t="s">
        <v>57</v>
      </c>
      <c r="S17" s="18" t="s">
        <v>57</v>
      </c>
      <c r="T17" s="18" t="s">
        <v>57</v>
      </c>
      <c r="U17" s="18" t="s">
        <v>57</v>
      </c>
      <c r="V17" s="5">
        <v>82</v>
      </c>
      <c r="W17" s="18" t="s">
        <v>57</v>
      </c>
      <c r="X17" s="5">
        <v>75</v>
      </c>
      <c r="Y17" s="18" t="s">
        <v>57</v>
      </c>
      <c r="Z17" s="5">
        <f t="shared" si="9"/>
        <v>1967</v>
      </c>
      <c r="AA17" s="5">
        <v>24</v>
      </c>
      <c r="AB17" s="5">
        <f t="shared" si="0"/>
        <v>81.9583333333333</v>
      </c>
      <c r="AC17" s="10"/>
      <c r="AD17" s="18" t="s">
        <v>86</v>
      </c>
      <c r="AE17" s="18" t="s">
        <v>87</v>
      </c>
      <c r="AF17" s="18" t="s">
        <v>57</v>
      </c>
      <c r="AG17" s="18" t="s">
        <v>57</v>
      </c>
      <c r="AH17" s="5">
        <v>87</v>
      </c>
      <c r="AI17" s="5">
        <v>89</v>
      </c>
      <c r="AJ17" s="5">
        <v>93</v>
      </c>
      <c r="AK17" s="5">
        <v>93</v>
      </c>
      <c r="AL17" s="5">
        <v>76</v>
      </c>
      <c r="AM17" s="18" t="s">
        <v>57</v>
      </c>
      <c r="AN17" s="18" t="s">
        <v>57</v>
      </c>
      <c r="AO17" s="5">
        <v>68</v>
      </c>
      <c r="AP17" s="18" t="s">
        <v>64</v>
      </c>
      <c r="AQ17" s="18" t="s">
        <v>57</v>
      </c>
      <c r="AR17" s="5">
        <v>91</v>
      </c>
      <c r="AS17" s="5">
        <v>67</v>
      </c>
      <c r="AT17" s="5">
        <v>85</v>
      </c>
      <c r="AU17" s="5">
        <v>68</v>
      </c>
      <c r="AV17" s="18" t="s">
        <v>57</v>
      </c>
      <c r="AW17" s="18" t="s">
        <v>57</v>
      </c>
      <c r="AX17" s="12">
        <f t="shared" si="10"/>
        <v>2189.5</v>
      </c>
      <c r="AY17" s="12">
        <v>26.5</v>
      </c>
      <c r="AZ17" s="12">
        <f t="shared" si="1"/>
        <v>82.622641509434</v>
      </c>
      <c r="BA17" s="12">
        <f t="shared" si="2"/>
        <v>4156.5</v>
      </c>
      <c r="BB17" s="12">
        <f t="shared" si="3"/>
        <v>50.5</v>
      </c>
      <c r="BC17" s="12">
        <f t="shared" si="4"/>
        <v>82.3069306930693</v>
      </c>
      <c r="BD17" s="12">
        <f t="shared" si="11"/>
        <v>0</v>
      </c>
      <c r="BE17" s="12">
        <f t="shared" si="6"/>
        <v>82.3069306930693</v>
      </c>
    </row>
    <row r="18" spans="1:57">
      <c r="A18" s="4">
        <v>15</v>
      </c>
      <c r="B18" s="18" t="s">
        <v>88</v>
      </c>
      <c r="C18" s="18" t="s">
        <v>89</v>
      </c>
      <c r="D18" s="18" t="s">
        <v>57</v>
      </c>
      <c r="E18" s="18" t="s">
        <v>57</v>
      </c>
      <c r="F18" s="18" t="s">
        <v>57</v>
      </c>
      <c r="G18" s="5">
        <v>89</v>
      </c>
      <c r="H18" s="18" t="s">
        <v>64</v>
      </c>
      <c r="I18" s="5">
        <v>78</v>
      </c>
      <c r="J18" s="5">
        <v>89</v>
      </c>
      <c r="K18" s="5">
        <v>85</v>
      </c>
      <c r="L18" s="18" t="s">
        <v>57</v>
      </c>
      <c r="M18" s="18" t="s">
        <v>64</v>
      </c>
      <c r="N18" s="5">
        <v>84</v>
      </c>
      <c r="O18" s="5">
        <v>95</v>
      </c>
      <c r="P18" s="18" t="s">
        <v>57</v>
      </c>
      <c r="Q18" s="18" t="s">
        <v>57</v>
      </c>
      <c r="R18" s="18" t="s">
        <v>57</v>
      </c>
      <c r="S18" s="18" t="s">
        <v>57</v>
      </c>
      <c r="T18" s="18" t="s">
        <v>57</v>
      </c>
      <c r="U18" s="18" t="s">
        <v>57</v>
      </c>
      <c r="V18" s="5">
        <v>88</v>
      </c>
      <c r="W18" s="18" t="s">
        <v>57</v>
      </c>
      <c r="X18" s="5">
        <v>74</v>
      </c>
      <c r="Y18" s="18" t="s">
        <v>57</v>
      </c>
      <c r="Z18" s="5">
        <f t="shared" si="9"/>
        <v>2038</v>
      </c>
      <c r="AA18" s="5">
        <v>24</v>
      </c>
      <c r="AB18" s="5">
        <f t="shared" si="0"/>
        <v>84.9166666666667</v>
      </c>
      <c r="AC18" s="10"/>
      <c r="AD18" s="18" t="s">
        <v>88</v>
      </c>
      <c r="AE18" s="18" t="s">
        <v>89</v>
      </c>
      <c r="AF18" s="18" t="s">
        <v>57</v>
      </c>
      <c r="AG18" s="18" t="s">
        <v>57</v>
      </c>
      <c r="AH18" s="5">
        <v>84</v>
      </c>
      <c r="AI18" s="5">
        <v>82</v>
      </c>
      <c r="AJ18" s="5">
        <v>91</v>
      </c>
      <c r="AK18" s="5">
        <v>73</v>
      </c>
      <c r="AL18" s="5">
        <v>68</v>
      </c>
      <c r="AM18" s="18" t="s">
        <v>57</v>
      </c>
      <c r="AN18" s="18" t="s">
        <v>57</v>
      </c>
      <c r="AO18" s="5">
        <v>83</v>
      </c>
      <c r="AP18" s="18" t="s">
        <v>64</v>
      </c>
      <c r="AQ18" s="18" t="s">
        <v>57</v>
      </c>
      <c r="AR18" s="5">
        <v>82</v>
      </c>
      <c r="AS18" s="5">
        <v>75</v>
      </c>
      <c r="AT18" s="5">
        <v>77</v>
      </c>
      <c r="AU18" s="5">
        <v>87</v>
      </c>
      <c r="AV18" s="18" t="s">
        <v>57</v>
      </c>
      <c r="AW18" s="18" t="s">
        <v>57</v>
      </c>
      <c r="AX18" s="12">
        <f t="shared" si="10"/>
        <v>2110.5</v>
      </c>
      <c r="AY18" s="12">
        <v>26.5</v>
      </c>
      <c r="AZ18" s="12">
        <f t="shared" si="1"/>
        <v>79.6415094339623</v>
      </c>
      <c r="BA18" s="12">
        <f t="shared" si="2"/>
        <v>4148.5</v>
      </c>
      <c r="BB18" s="12">
        <f t="shared" si="3"/>
        <v>50.5</v>
      </c>
      <c r="BC18" s="12">
        <f t="shared" si="4"/>
        <v>82.1485148514851</v>
      </c>
      <c r="BD18" s="12">
        <f t="shared" si="11"/>
        <v>0</v>
      </c>
      <c r="BE18" s="12">
        <f t="shared" si="6"/>
        <v>82.1485148514851</v>
      </c>
    </row>
    <row r="19" spans="1:57">
      <c r="A19" s="4">
        <v>16</v>
      </c>
      <c r="B19" s="18" t="s">
        <v>90</v>
      </c>
      <c r="C19" s="18" t="s">
        <v>91</v>
      </c>
      <c r="D19" s="18" t="s">
        <v>57</v>
      </c>
      <c r="E19" s="18" t="s">
        <v>57</v>
      </c>
      <c r="F19" s="18" t="s">
        <v>57</v>
      </c>
      <c r="G19" s="5">
        <v>85</v>
      </c>
      <c r="H19" s="18" t="s">
        <v>59</v>
      </c>
      <c r="I19" s="5">
        <v>93</v>
      </c>
      <c r="J19" s="5">
        <v>83</v>
      </c>
      <c r="K19" s="5">
        <v>88</v>
      </c>
      <c r="L19" s="18" t="s">
        <v>57</v>
      </c>
      <c r="M19" s="18" t="s">
        <v>59</v>
      </c>
      <c r="N19" s="5">
        <v>77</v>
      </c>
      <c r="O19" s="5">
        <v>84</v>
      </c>
      <c r="P19" s="18" t="s">
        <v>57</v>
      </c>
      <c r="Q19" s="18" t="s">
        <v>57</v>
      </c>
      <c r="R19" s="18" t="s">
        <v>57</v>
      </c>
      <c r="S19" s="18" t="s">
        <v>57</v>
      </c>
      <c r="T19" s="18" t="s">
        <v>57</v>
      </c>
      <c r="U19" s="18" t="s">
        <v>57</v>
      </c>
      <c r="V19" s="5">
        <v>74</v>
      </c>
      <c r="W19" s="18" t="s">
        <v>57</v>
      </c>
      <c r="X19" s="5">
        <v>78</v>
      </c>
      <c r="Y19" s="18" t="s">
        <v>57</v>
      </c>
      <c r="Z19" s="5">
        <f t="shared" si="9"/>
        <v>1976</v>
      </c>
      <c r="AA19" s="5">
        <v>24</v>
      </c>
      <c r="AB19" s="5">
        <f t="shared" si="0"/>
        <v>82.3333333333333</v>
      </c>
      <c r="AC19" s="10"/>
      <c r="AD19" s="18" t="s">
        <v>90</v>
      </c>
      <c r="AE19" s="18" t="s">
        <v>91</v>
      </c>
      <c r="AF19" s="18" t="s">
        <v>57</v>
      </c>
      <c r="AG19" s="18" t="s">
        <v>57</v>
      </c>
      <c r="AH19" s="5">
        <v>83</v>
      </c>
      <c r="AI19" s="5">
        <v>83</v>
      </c>
      <c r="AJ19" s="5">
        <v>90</v>
      </c>
      <c r="AK19" s="5">
        <v>65</v>
      </c>
      <c r="AL19" s="5">
        <v>74</v>
      </c>
      <c r="AM19" s="18" t="s">
        <v>57</v>
      </c>
      <c r="AN19" s="18" t="s">
        <v>57</v>
      </c>
      <c r="AO19" s="5">
        <v>94</v>
      </c>
      <c r="AP19" s="18" t="s">
        <v>64</v>
      </c>
      <c r="AQ19" s="18" t="s">
        <v>57</v>
      </c>
      <c r="AR19" s="5">
        <v>88</v>
      </c>
      <c r="AS19" s="5">
        <v>75</v>
      </c>
      <c r="AT19" s="5">
        <v>92</v>
      </c>
      <c r="AU19" s="5">
        <v>77</v>
      </c>
      <c r="AV19" s="18" t="s">
        <v>57</v>
      </c>
      <c r="AW19" s="18" t="s">
        <v>57</v>
      </c>
      <c r="AX19" s="12">
        <f t="shared" si="10"/>
        <v>2149.5</v>
      </c>
      <c r="AY19" s="12">
        <v>26.5</v>
      </c>
      <c r="AZ19" s="12">
        <f t="shared" si="1"/>
        <v>81.1132075471698</v>
      </c>
      <c r="BA19" s="12">
        <f t="shared" si="2"/>
        <v>4125.5</v>
      </c>
      <c r="BB19" s="12">
        <f t="shared" si="3"/>
        <v>50.5</v>
      </c>
      <c r="BC19" s="12">
        <f t="shared" si="4"/>
        <v>81.6930693069307</v>
      </c>
      <c r="BD19" s="12">
        <f t="shared" si="11"/>
        <v>0</v>
      </c>
      <c r="BE19" s="12">
        <f t="shared" si="6"/>
        <v>81.6930693069307</v>
      </c>
    </row>
    <row r="20" spans="1:57">
      <c r="A20" s="4">
        <v>17</v>
      </c>
      <c r="B20" s="18" t="s">
        <v>92</v>
      </c>
      <c r="C20" s="18" t="s">
        <v>93</v>
      </c>
      <c r="D20" s="18" t="s">
        <v>57</v>
      </c>
      <c r="E20" s="18" t="s">
        <v>57</v>
      </c>
      <c r="F20" s="18" t="s">
        <v>57</v>
      </c>
      <c r="G20" s="5">
        <v>82</v>
      </c>
      <c r="H20" s="18" t="s">
        <v>59</v>
      </c>
      <c r="I20" s="5">
        <v>88</v>
      </c>
      <c r="J20" s="5">
        <v>80</v>
      </c>
      <c r="K20" s="5">
        <v>86</v>
      </c>
      <c r="L20" s="18" t="s">
        <v>57</v>
      </c>
      <c r="M20" s="18" t="s">
        <v>59</v>
      </c>
      <c r="N20" s="5">
        <v>83</v>
      </c>
      <c r="O20" s="5">
        <v>85</v>
      </c>
      <c r="P20" s="18" t="s">
        <v>57</v>
      </c>
      <c r="Q20" s="18" t="s">
        <v>57</v>
      </c>
      <c r="R20" s="18" t="s">
        <v>57</v>
      </c>
      <c r="S20" s="18" t="s">
        <v>57</v>
      </c>
      <c r="T20" s="18" t="s">
        <v>57</v>
      </c>
      <c r="U20" s="18" t="s">
        <v>57</v>
      </c>
      <c r="V20" s="5">
        <v>77</v>
      </c>
      <c r="W20" s="18" t="s">
        <v>57</v>
      </c>
      <c r="X20" s="5">
        <v>64</v>
      </c>
      <c r="Y20" s="18" t="s">
        <v>57</v>
      </c>
      <c r="Z20" s="5">
        <f t="shared" si="9"/>
        <v>1950.5</v>
      </c>
      <c r="AA20" s="5">
        <v>24</v>
      </c>
      <c r="AB20" s="5">
        <f t="shared" si="0"/>
        <v>81.2708333333333</v>
      </c>
      <c r="AC20" s="10"/>
      <c r="AD20" s="18" t="s">
        <v>92</v>
      </c>
      <c r="AE20" s="18" t="s">
        <v>93</v>
      </c>
      <c r="AF20" s="18" t="s">
        <v>57</v>
      </c>
      <c r="AG20" s="18" t="s">
        <v>57</v>
      </c>
      <c r="AH20" s="5">
        <v>91</v>
      </c>
      <c r="AI20" s="5">
        <v>90</v>
      </c>
      <c r="AJ20" s="5">
        <v>93</v>
      </c>
      <c r="AK20" s="5">
        <v>80</v>
      </c>
      <c r="AL20" s="5">
        <v>75</v>
      </c>
      <c r="AM20" s="18" t="s">
        <v>57</v>
      </c>
      <c r="AN20" s="18" t="s">
        <v>57</v>
      </c>
      <c r="AO20" s="5">
        <v>88</v>
      </c>
      <c r="AP20" s="18" t="s">
        <v>64</v>
      </c>
      <c r="AQ20" s="18" t="s">
        <v>57</v>
      </c>
      <c r="AR20" s="5">
        <v>77</v>
      </c>
      <c r="AS20" s="5">
        <v>64</v>
      </c>
      <c r="AT20" s="5">
        <v>78</v>
      </c>
      <c r="AU20" s="5">
        <v>92</v>
      </c>
      <c r="AV20" s="18" t="s">
        <v>57</v>
      </c>
      <c r="AW20" s="18" t="s">
        <v>57</v>
      </c>
      <c r="AX20" s="12">
        <f t="shared" si="10"/>
        <v>2174</v>
      </c>
      <c r="AY20" s="12">
        <v>26.5</v>
      </c>
      <c r="AZ20" s="12">
        <f t="shared" si="1"/>
        <v>82.0377358490566</v>
      </c>
      <c r="BA20" s="12">
        <f t="shared" si="2"/>
        <v>4124.5</v>
      </c>
      <c r="BB20" s="12">
        <f t="shared" si="3"/>
        <v>50.5</v>
      </c>
      <c r="BC20" s="12">
        <f t="shared" si="4"/>
        <v>81.6732673267327</v>
      </c>
      <c r="BD20" s="12">
        <f t="shared" si="11"/>
        <v>0</v>
      </c>
      <c r="BE20" s="12">
        <f t="shared" si="6"/>
        <v>81.6732673267327</v>
      </c>
    </row>
    <row r="21" spans="1:57">
      <c r="A21" s="4">
        <v>18</v>
      </c>
      <c r="B21" s="18" t="s">
        <v>94</v>
      </c>
      <c r="C21" s="18" t="s">
        <v>95</v>
      </c>
      <c r="D21" s="18" t="s">
        <v>57</v>
      </c>
      <c r="E21" s="18" t="s">
        <v>57</v>
      </c>
      <c r="F21" s="18" t="s">
        <v>57</v>
      </c>
      <c r="G21" s="5">
        <v>83</v>
      </c>
      <c r="H21" s="18" t="s">
        <v>59</v>
      </c>
      <c r="I21" s="5">
        <v>87</v>
      </c>
      <c r="J21" s="5">
        <v>83</v>
      </c>
      <c r="K21" s="5">
        <v>90</v>
      </c>
      <c r="L21" s="18" t="s">
        <v>57</v>
      </c>
      <c r="M21" s="18" t="s">
        <v>59</v>
      </c>
      <c r="N21" s="5">
        <v>84</v>
      </c>
      <c r="O21" s="5">
        <v>78</v>
      </c>
      <c r="P21" s="18" t="s">
        <v>57</v>
      </c>
      <c r="Q21" s="18" t="s">
        <v>57</v>
      </c>
      <c r="R21" s="18" t="s">
        <v>57</v>
      </c>
      <c r="S21" s="18" t="s">
        <v>57</v>
      </c>
      <c r="T21" s="18" t="s">
        <v>57</v>
      </c>
      <c r="U21" s="18" t="s">
        <v>57</v>
      </c>
      <c r="V21" s="5">
        <v>84</v>
      </c>
      <c r="W21" s="18" t="s">
        <v>57</v>
      </c>
      <c r="X21" s="5">
        <v>71</v>
      </c>
      <c r="Y21" s="18" t="s">
        <v>57</v>
      </c>
      <c r="Z21" s="5">
        <f t="shared" si="9"/>
        <v>1992</v>
      </c>
      <c r="AA21" s="5">
        <v>24</v>
      </c>
      <c r="AB21" s="5">
        <f t="shared" si="0"/>
        <v>83</v>
      </c>
      <c r="AC21" s="10"/>
      <c r="AD21" s="18" t="s">
        <v>94</v>
      </c>
      <c r="AE21" s="18" t="s">
        <v>95</v>
      </c>
      <c r="AF21" s="5"/>
      <c r="AG21" s="18" t="s">
        <v>57</v>
      </c>
      <c r="AH21" s="5">
        <v>84</v>
      </c>
      <c r="AI21" s="5">
        <v>86</v>
      </c>
      <c r="AJ21" s="5">
        <v>75</v>
      </c>
      <c r="AK21" s="5">
        <v>78</v>
      </c>
      <c r="AL21" s="5">
        <v>71</v>
      </c>
      <c r="AM21" s="18" t="s">
        <v>57</v>
      </c>
      <c r="AN21" s="18" t="s">
        <v>57</v>
      </c>
      <c r="AO21" s="5">
        <v>77</v>
      </c>
      <c r="AP21" s="18" t="s">
        <v>64</v>
      </c>
      <c r="AQ21" s="18" t="s">
        <v>57</v>
      </c>
      <c r="AR21" s="5">
        <v>90</v>
      </c>
      <c r="AS21" s="5">
        <v>66</v>
      </c>
      <c r="AT21" s="5">
        <v>83</v>
      </c>
      <c r="AU21" s="5">
        <v>83</v>
      </c>
      <c r="AV21" s="18" t="s">
        <v>57</v>
      </c>
      <c r="AW21" s="18" t="s">
        <v>57</v>
      </c>
      <c r="AX21" s="12">
        <f t="shared" si="10"/>
        <v>2111</v>
      </c>
      <c r="AY21" s="12">
        <v>26.5</v>
      </c>
      <c r="AZ21" s="12">
        <f t="shared" si="1"/>
        <v>79.6603773584906</v>
      </c>
      <c r="BA21" s="12">
        <f t="shared" si="2"/>
        <v>4103</v>
      </c>
      <c r="BB21" s="12">
        <f t="shared" si="3"/>
        <v>50.5</v>
      </c>
      <c r="BC21" s="12">
        <f t="shared" si="4"/>
        <v>81.2475247524752</v>
      </c>
      <c r="BD21" s="12">
        <f t="shared" si="11"/>
        <v>0</v>
      </c>
      <c r="BE21" s="12">
        <f t="shared" si="6"/>
        <v>81.2475247524752</v>
      </c>
    </row>
    <row r="22" spans="1:57">
      <c r="A22" s="4">
        <v>19</v>
      </c>
      <c r="B22" s="18" t="s">
        <v>96</v>
      </c>
      <c r="C22" s="18" t="s">
        <v>97</v>
      </c>
      <c r="D22" s="18" t="s">
        <v>57</v>
      </c>
      <c r="E22" s="18" t="s">
        <v>57</v>
      </c>
      <c r="F22" s="18" t="s">
        <v>57</v>
      </c>
      <c r="G22" s="5">
        <v>85</v>
      </c>
      <c r="H22" s="18" t="s">
        <v>59</v>
      </c>
      <c r="I22" s="5">
        <v>85</v>
      </c>
      <c r="J22" s="5">
        <v>90</v>
      </c>
      <c r="K22" s="5">
        <v>78</v>
      </c>
      <c r="L22" s="18" t="s">
        <v>57</v>
      </c>
      <c r="M22" s="18" t="s">
        <v>59</v>
      </c>
      <c r="N22" s="5">
        <v>81</v>
      </c>
      <c r="O22" s="5">
        <v>75</v>
      </c>
      <c r="P22" s="18" t="s">
        <v>57</v>
      </c>
      <c r="Q22" s="18" t="s">
        <v>57</v>
      </c>
      <c r="R22" s="18" t="s">
        <v>57</v>
      </c>
      <c r="S22" s="18" t="s">
        <v>57</v>
      </c>
      <c r="T22" s="18" t="s">
        <v>57</v>
      </c>
      <c r="U22" s="18" t="s">
        <v>57</v>
      </c>
      <c r="V22" s="5">
        <v>67</v>
      </c>
      <c r="W22" s="18" t="s">
        <v>57</v>
      </c>
      <c r="X22" s="5">
        <v>77</v>
      </c>
      <c r="Y22" s="18" t="s">
        <v>57</v>
      </c>
      <c r="Z22" s="5">
        <f t="shared" si="9"/>
        <v>1926.5</v>
      </c>
      <c r="AA22" s="5">
        <v>24</v>
      </c>
      <c r="AB22" s="5">
        <f t="shared" si="0"/>
        <v>80.2708333333333</v>
      </c>
      <c r="AC22" s="10"/>
      <c r="AD22" s="18" t="s">
        <v>96</v>
      </c>
      <c r="AE22" s="18" t="s">
        <v>97</v>
      </c>
      <c r="AF22" s="18" t="s">
        <v>57</v>
      </c>
      <c r="AG22" s="18" t="s">
        <v>57</v>
      </c>
      <c r="AH22" s="5">
        <v>92</v>
      </c>
      <c r="AI22" s="5">
        <v>94</v>
      </c>
      <c r="AJ22" s="5">
        <v>81</v>
      </c>
      <c r="AK22" s="5">
        <v>76</v>
      </c>
      <c r="AL22" s="5">
        <v>65</v>
      </c>
      <c r="AM22" s="18" t="s">
        <v>57</v>
      </c>
      <c r="AN22" s="18" t="s">
        <v>57</v>
      </c>
      <c r="AO22" s="5">
        <v>88</v>
      </c>
      <c r="AP22" s="18" t="s">
        <v>59</v>
      </c>
      <c r="AQ22" s="18" t="s">
        <v>57</v>
      </c>
      <c r="AR22" s="5">
        <v>80</v>
      </c>
      <c r="AS22" s="5">
        <v>71</v>
      </c>
      <c r="AT22" s="5">
        <v>75</v>
      </c>
      <c r="AU22" s="5">
        <v>88</v>
      </c>
      <c r="AV22" s="18" t="s">
        <v>57</v>
      </c>
      <c r="AW22" s="18" t="s">
        <v>57</v>
      </c>
      <c r="AX22" s="12">
        <f t="shared" si="10"/>
        <v>2141</v>
      </c>
      <c r="AY22" s="12">
        <v>26.5</v>
      </c>
      <c r="AZ22" s="12">
        <f t="shared" si="1"/>
        <v>80.7924528301887</v>
      </c>
      <c r="BA22" s="12">
        <f t="shared" si="2"/>
        <v>4067.5</v>
      </c>
      <c r="BB22" s="12">
        <f t="shared" si="3"/>
        <v>50.5</v>
      </c>
      <c r="BC22" s="12">
        <f t="shared" si="4"/>
        <v>80.5445544554455</v>
      </c>
      <c r="BD22" s="12">
        <v>0.5</v>
      </c>
      <c r="BE22" s="12">
        <f t="shared" si="6"/>
        <v>81.0445544554455</v>
      </c>
    </row>
    <row r="23" spans="1:57">
      <c r="A23" s="4">
        <v>20</v>
      </c>
      <c r="B23" s="18" t="s">
        <v>98</v>
      </c>
      <c r="C23" s="18" t="s">
        <v>99</v>
      </c>
      <c r="D23" s="18" t="s">
        <v>57</v>
      </c>
      <c r="E23" s="18" t="s">
        <v>57</v>
      </c>
      <c r="F23" s="18" t="s">
        <v>57</v>
      </c>
      <c r="G23" s="5">
        <v>89</v>
      </c>
      <c r="H23" s="18" t="s">
        <v>58</v>
      </c>
      <c r="I23" s="5">
        <v>94</v>
      </c>
      <c r="J23" s="5">
        <v>81</v>
      </c>
      <c r="K23" s="5">
        <v>86</v>
      </c>
      <c r="L23" s="18" t="s">
        <v>57</v>
      </c>
      <c r="M23" s="18" t="s">
        <v>59</v>
      </c>
      <c r="N23" s="5">
        <v>74</v>
      </c>
      <c r="O23" s="5">
        <v>83</v>
      </c>
      <c r="P23" s="18" t="s">
        <v>57</v>
      </c>
      <c r="Q23" s="18" t="s">
        <v>57</v>
      </c>
      <c r="R23" s="18" t="s">
        <v>57</v>
      </c>
      <c r="S23" s="18" t="s">
        <v>57</v>
      </c>
      <c r="T23" s="18" t="s">
        <v>57</v>
      </c>
      <c r="U23" s="5">
        <v>77</v>
      </c>
      <c r="V23" s="5">
        <v>80</v>
      </c>
      <c r="W23" s="18" t="s">
        <v>57</v>
      </c>
      <c r="X23" s="5">
        <v>75</v>
      </c>
      <c r="Y23" s="18" t="s">
        <v>57</v>
      </c>
      <c r="Z23" s="5">
        <f>G23*3+H23+I23*2+J23*3+K23*2.5+M23+N23*4+O23*2.5+V23*3+X23*2+77*3</f>
        <v>2217.5</v>
      </c>
      <c r="AA23" s="5">
        <v>27</v>
      </c>
      <c r="AB23" s="5">
        <f t="shared" si="0"/>
        <v>82.1296296296296</v>
      </c>
      <c r="AC23" s="10"/>
      <c r="AD23" s="18" t="s">
        <v>98</v>
      </c>
      <c r="AE23" s="18" t="s">
        <v>99</v>
      </c>
      <c r="AF23" s="18" t="s">
        <v>57</v>
      </c>
      <c r="AG23" s="18" t="s">
        <v>57</v>
      </c>
      <c r="AH23" s="5">
        <v>80</v>
      </c>
      <c r="AI23" s="5">
        <v>85</v>
      </c>
      <c r="AJ23" s="5">
        <v>89</v>
      </c>
      <c r="AK23" s="5">
        <v>75</v>
      </c>
      <c r="AL23" s="5">
        <v>75</v>
      </c>
      <c r="AM23" s="18" t="s">
        <v>57</v>
      </c>
      <c r="AN23" s="18" t="s">
        <v>57</v>
      </c>
      <c r="AO23" s="5">
        <v>83</v>
      </c>
      <c r="AP23" s="18" t="s">
        <v>59</v>
      </c>
      <c r="AQ23" s="18" t="s">
        <v>57</v>
      </c>
      <c r="AR23" s="5">
        <v>78</v>
      </c>
      <c r="AS23" s="5">
        <v>66</v>
      </c>
      <c r="AT23" s="5">
        <v>78</v>
      </c>
      <c r="AU23" s="5">
        <v>88</v>
      </c>
      <c r="AV23" s="18" t="s">
        <v>57</v>
      </c>
      <c r="AW23" s="18" t="s">
        <v>57</v>
      </c>
      <c r="AX23" s="12">
        <f t="shared" si="10"/>
        <v>2100.5</v>
      </c>
      <c r="AY23" s="12">
        <v>26.5</v>
      </c>
      <c r="AZ23" s="12">
        <f t="shared" si="1"/>
        <v>79.2641509433962</v>
      </c>
      <c r="BA23" s="12">
        <f t="shared" si="2"/>
        <v>4318</v>
      </c>
      <c r="BB23" s="12">
        <f t="shared" si="3"/>
        <v>53.5</v>
      </c>
      <c r="BC23" s="12">
        <f t="shared" si="4"/>
        <v>80.7102803738318</v>
      </c>
      <c r="BD23" s="12">
        <f t="shared" ref="BD23:BD87" si="12">0</f>
        <v>0</v>
      </c>
      <c r="BE23" s="12">
        <f t="shared" si="6"/>
        <v>80.7102803738318</v>
      </c>
    </row>
    <row r="24" spans="1:57">
      <c r="A24" s="6">
        <v>21</v>
      </c>
      <c r="B24" s="18" t="s">
        <v>100</v>
      </c>
      <c r="C24" s="18" t="s">
        <v>101</v>
      </c>
      <c r="D24" s="18" t="s">
        <v>57</v>
      </c>
      <c r="E24" s="18" t="s">
        <v>57</v>
      </c>
      <c r="F24" s="18" t="s">
        <v>57</v>
      </c>
      <c r="G24" s="5">
        <v>92</v>
      </c>
      <c r="H24" s="18" t="s">
        <v>59</v>
      </c>
      <c r="I24" s="5">
        <v>86</v>
      </c>
      <c r="J24" s="5">
        <v>87</v>
      </c>
      <c r="K24" s="5">
        <v>86</v>
      </c>
      <c r="L24" s="18" t="s">
        <v>57</v>
      </c>
      <c r="M24" s="18" t="s">
        <v>59</v>
      </c>
      <c r="N24" s="5">
        <v>88</v>
      </c>
      <c r="O24" s="5">
        <v>95</v>
      </c>
      <c r="P24" s="18" t="s">
        <v>57</v>
      </c>
      <c r="Q24" s="18" t="s">
        <v>57</v>
      </c>
      <c r="R24" s="18" t="s">
        <v>57</v>
      </c>
      <c r="S24" s="18" t="s">
        <v>57</v>
      </c>
      <c r="T24" s="18" t="s">
        <v>57</v>
      </c>
      <c r="U24" s="18" t="s">
        <v>57</v>
      </c>
      <c r="V24" s="5">
        <v>74</v>
      </c>
      <c r="W24" s="18" t="s">
        <v>57</v>
      </c>
      <c r="X24" s="5">
        <v>71</v>
      </c>
      <c r="Y24" s="18" t="s">
        <v>57</v>
      </c>
      <c r="Z24" s="5">
        <f t="shared" ref="Z24:Z29" si="13">G24*3+H24+I24*2+J24*3+K24*2.5+M24+N24*4+O24*2.5+V24*3+X24*2</f>
        <v>2047.5</v>
      </c>
      <c r="AA24" s="5">
        <v>24</v>
      </c>
      <c r="AB24" s="5">
        <f t="shared" si="0"/>
        <v>85.3125</v>
      </c>
      <c r="AC24" s="10"/>
      <c r="AD24" s="18" t="s">
        <v>100</v>
      </c>
      <c r="AE24" s="19" t="s">
        <v>101</v>
      </c>
      <c r="AF24" s="18" t="s">
        <v>57</v>
      </c>
      <c r="AG24" s="18" t="s">
        <v>57</v>
      </c>
      <c r="AH24" s="5">
        <v>83</v>
      </c>
      <c r="AI24" s="5">
        <v>82</v>
      </c>
      <c r="AJ24" s="5">
        <v>87</v>
      </c>
      <c r="AK24" s="5">
        <v>76</v>
      </c>
      <c r="AL24" s="5">
        <v>61</v>
      </c>
      <c r="AM24" s="18" t="s">
        <v>57</v>
      </c>
      <c r="AN24" s="18" t="s">
        <v>57</v>
      </c>
      <c r="AO24" s="5">
        <v>88</v>
      </c>
      <c r="AP24" s="18" t="s">
        <v>59</v>
      </c>
      <c r="AQ24" s="18" t="s">
        <v>57</v>
      </c>
      <c r="AR24" s="5">
        <v>68</v>
      </c>
      <c r="AS24" s="5">
        <v>51</v>
      </c>
      <c r="AT24" s="5">
        <v>78</v>
      </c>
      <c r="AU24" s="5">
        <v>76</v>
      </c>
      <c r="AV24" s="18" t="s">
        <v>57</v>
      </c>
      <c r="AW24" s="18" t="s">
        <v>57</v>
      </c>
      <c r="AX24" s="12">
        <f t="shared" si="10"/>
        <v>2000</v>
      </c>
      <c r="AY24" s="12">
        <v>26.5</v>
      </c>
      <c r="AZ24" s="12">
        <f t="shared" si="1"/>
        <v>75.4716981132076</v>
      </c>
      <c r="BA24" s="12">
        <f t="shared" si="2"/>
        <v>4047.5</v>
      </c>
      <c r="BB24" s="12">
        <f t="shared" si="3"/>
        <v>50.5</v>
      </c>
      <c r="BC24" s="12">
        <f t="shared" si="4"/>
        <v>80.1485148514851</v>
      </c>
      <c r="BD24" s="12">
        <v>0.5</v>
      </c>
      <c r="BE24" s="12">
        <f t="shared" si="6"/>
        <v>80.6485148514851</v>
      </c>
    </row>
    <row r="25" spans="1:57">
      <c r="A25" s="4">
        <v>22</v>
      </c>
      <c r="B25" s="18" t="s">
        <v>102</v>
      </c>
      <c r="C25" s="18" t="s">
        <v>103</v>
      </c>
      <c r="D25" s="18" t="s">
        <v>57</v>
      </c>
      <c r="E25" s="18" t="s">
        <v>57</v>
      </c>
      <c r="F25" s="18" t="s">
        <v>57</v>
      </c>
      <c r="G25" s="5">
        <v>89</v>
      </c>
      <c r="H25" s="18" t="s">
        <v>58</v>
      </c>
      <c r="I25" s="5">
        <v>89</v>
      </c>
      <c r="J25" s="5">
        <v>79</v>
      </c>
      <c r="K25" s="5">
        <v>78</v>
      </c>
      <c r="L25" s="18" t="s">
        <v>57</v>
      </c>
      <c r="M25" s="18" t="s">
        <v>58</v>
      </c>
      <c r="N25" s="5">
        <v>69</v>
      </c>
      <c r="O25" s="5">
        <v>79</v>
      </c>
      <c r="P25" s="18" t="s">
        <v>57</v>
      </c>
      <c r="Q25" s="18" t="s">
        <v>57</v>
      </c>
      <c r="R25" s="18" t="s">
        <v>57</v>
      </c>
      <c r="S25" s="18" t="s">
        <v>57</v>
      </c>
      <c r="T25" s="18" t="s">
        <v>57</v>
      </c>
      <c r="U25" s="18" t="s">
        <v>57</v>
      </c>
      <c r="V25" s="5">
        <v>73</v>
      </c>
      <c r="W25" s="18" t="s">
        <v>57</v>
      </c>
      <c r="X25" s="5">
        <v>71</v>
      </c>
      <c r="Y25" s="18" t="s">
        <v>57</v>
      </c>
      <c r="Z25" s="5">
        <f t="shared" si="13"/>
        <v>1901.5</v>
      </c>
      <c r="AA25" s="5">
        <v>24</v>
      </c>
      <c r="AB25" s="5">
        <f t="shared" si="0"/>
        <v>79.2291666666667</v>
      </c>
      <c r="AC25" s="10"/>
      <c r="AD25" s="18" t="s">
        <v>102</v>
      </c>
      <c r="AE25" s="18" t="s">
        <v>103</v>
      </c>
      <c r="AF25" s="18" t="s">
        <v>57</v>
      </c>
      <c r="AG25" s="18" t="s">
        <v>57</v>
      </c>
      <c r="AH25" s="5">
        <v>86</v>
      </c>
      <c r="AI25" s="5">
        <v>88</v>
      </c>
      <c r="AJ25" s="5">
        <v>89</v>
      </c>
      <c r="AK25" s="5">
        <v>66</v>
      </c>
      <c r="AL25" s="5">
        <v>77</v>
      </c>
      <c r="AM25" s="18" t="s">
        <v>57</v>
      </c>
      <c r="AN25" s="5">
        <v>88</v>
      </c>
      <c r="AO25" s="5">
        <v>88</v>
      </c>
      <c r="AP25" s="18" t="s">
        <v>59</v>
      </c>
      <c r="AQ25" s="18" t="s">
        <v>57</v>
      </c>
      <c r="AR25" s="5">
        <v>78</v>
      </c>
      <c r="AS25" s="5">
        <v>75</v>
      </c>
      <c r="AT25" s="5">
        <v>82</v>
      </c>
      <c r="AU25" s="5">
        <v>92</v>
      </c>
      <c r="AV25" s="18" t="s">
        <v>57</v>
      </c>
      <c r="AW25" s="18" t="s">
        <v>57</v>
      </c>
      <c r="AX25" s="12">
        <f>AH25*3+AI25*1+AJ25*2+AK25*4.5+AL25*2+AN25*4.5+AO25*3+AP25*1+AR25*4+AS25*2+AT25*2+AU25*2</f>
        <v>2530</v>
      </c>
      <c r="AY25" s="12">
        <v>31</v>
      </c>
      <c r="AZ25" s="12">
        <f t="shared" si="1"/>
        <v>81.6129032258064</v>
      </c>
      <c r="BA25" s="12">
        <f t="shared" si="2"/>
        <v>4431.5</v>
      </c>
      <c r="BB25" s="12">
        <f t="shared" si="3"/>
        <v>55</v>
      </c>
      <c r="BC25" s="12">
        <f t="shared" si="4"/>
        <v>80.5727272727273</v>
      </c>
      <c r="BD25" s="12">
        <f t="shared" si="12"/>
        <v>0</v>
      </c>
      <c r="BE25" s="12">
        <f t="shared" si="6"/>
        <v>80.5727272727273</v>
      </c>
    </row>
    <row r="26" spans="1:57">
      <c r="A26" s="4">
        <v>23</v>
      </c>
      <c r="B26" s="18" t="s">
        <v>104</v>
      </c>
      <c r="C26" s="18" t="s">
        <v>105</v>
      </c>
      <c r="D26" s="18" t="s">
        <v>57</v>
      </c>
      <c r="E26" s="18" t="s">
        <v>57</v>
      </c>
      <c r="F26" s="18" t="s">
        <v>57</v>
      </c>
      <c r="G26" s="5">
        <v>86</v>
      </c>
      <c r="H26" s="18" t="s">
        <v>64</v>
      </c>
      <c r="I26" s="5">
        <v>76</v>
      </c>
      <c r="J26" s="5">
        <v>72</v>
      </c>
      <c r="K26" s="5">
        <v>86</v>
      </c>
      <c r="L26" s="18" t="s">
        <v>57</v>
      </c>
      <c r="M26" s="18" t="s">
        <v>59</v>
      </c>
      <c r="N26" s="5">
        <v>77</v>
      </c>
      <c r="O26" s="5">
        <v>75</v>
      </c>
      <c r="P26" s="18" t="s">
        <v>57</v>
      </c>
      <c r="Q26" s="18" t="s">
        <v>57</v>
      </c>
      <c r="R26" s="18" t="s">
        <v>57</v>
      </c>
      <c r="S26" s="18" t="s">
        <v>57</v>
      </c>
      <c r="T26" s="18" t="s">
        <v>57</v>
      </c>
      <c r="U26" s="18" t="s">
        <v>57</v>
      </c>
      <c r="V26" s="5">
        <v>83</v>
      </c>
      <c r="W26" s="18" t="s">
        <v>57</v>
      </c>
      <c r="X26" s="5">
        <v>80</v>
      </c>
      <c r="Y26" s="18" t="s">
        <v>57</v>
      </c>
      <c r="Z26" s="5">
        <f t="shared" si="13"/>
        <v>1905.5</v>
      </c>
      <c r="AA26" s="5">
        <v>24</v>
      </c>
      <c r="AB26" s="5">
        <f t="shared" si="0"/>
        <v>79.3958333333333</v>
      </c>
      <c r="AC26" s="10"/>
      <c r="AD26" s="18" t="s">
        <v>104</v>
      </c>
      <c r="AE26" s="18" t="s">
        <v>105</v>
      </c>
      <c r="AF26" s="18" t="s">
        <v>57</v>
      </c>
      <c r="AG26" s="18" t="s">
        <v>57</v>
      </c>
      <c r="AH26" s="5">
        <v>86</v>
      </c>
      <c r="AI26" s="5">
        <v>87</v>
      </c>
      <c r="AJ26" s="5">
        <v>76</v>
      </c>
      <c r="AK26" s="5">
        <v>74</v>
      </c>
      <c r="AL26" s="5">
        <v>71</v>
      </c>
      <c r="AM26" s="18" t="s">
        <v>57</v>
      </c>
      <c r="AN26" s="18" t="s">
        <v>57</v>
      </c>
      <c r="AO26" s="5">
        <v>87</v>
      </c>
      <c r="AP26" s="18" t="s">
        <v>59</v>
      </c>
      <c r="AQ26" s="18" t="s">
        <v>57</v>
      </c>
      <c r="AR26" s="5">
        <v>82</v>
      </c>
      <c r="AS26" s="5">
        <v>86</v>
      </c>
      <c r="AT26" s="5">
        <v>81</v>
      </c>
      <c r="AU26" s="5">
        <v>85</v>
      </c>
      <c r="AV26" s="18" t="s">
        <v>57</v>
      </c>
      <c r="AW26" s="18" t="s">
        <v>57</v>
      </c>
      <c r="AX26" s="12">
        <f t="shared" ref="AX26:AX28" si="14">AH26*3+AI26*1+AJ26*2+AK26*4.5+AL26*2+AO26*3+AP26*1+AR26*4+AS26*2+AT26*2+AU26*2</f>
        <v>2150</v>
      </c>
      <c r="AY26" s="12">
        <v>26.5</v>
      </c>
      <c r="AZ26" s="12">
        <f t="shared" si="1"/>
        <v>81.1320754716981</v>
      </c>
      <c r="BA26" s="12">
        <f t="shared" si="2"/>
        <v>4055.5</v>
      </c>
      <c r="BB26" s="12">
        <f t="shared" si="3"/>
        <v>50.5</v>
      </c>
      <c r="BC26" s="12">
        <f t="shared" si="4"/>
        <v>80.3069306930693</v>
      </c>
      <c r="BD26" s="12">
        <f t="shared" si="12"/>
        <v>0</v>
      </c>
      <c r="BE26" s="12">
        <f t="shared" si="6"/>
        <v>80.3069306930693</v>
      </c>
    </row>
    <row r="27" spans="1:57">
      <c r="A27" s="6">
        <v>24</v>
      </c>
      <c r="B27" s="18" t="s">
        <v>106</v>
      </c>
      <c r="C27" s="18" t="s">
        <v>107</v>
      </c>
      <c r="D27" s="18" t="s">
        <v>57</v>
      </c>
      <c r="E27" s="18" t="s">
        <v>57</v>
      </c>
      <c r="F27" s="18" t="s">
        <v>57</v>
      </c>
      <c r="G27" s="5">
        <v>85</v>
      </c>
      <c r="H27" s="18" t="s">
        <v>59</v>
      </c>
      <c r="I27" s="5">
        <v>87</v>
      </c>
      <c r="J27" s="5">
        <v>74</v>
      </c>
      <c r="K27" s="5">
        <v>86</v>
      </c>
      <c r="L27" s="18" t="s">
        <v>57</v>
      </c>
      <c r="M27" s="18" t="s">
        <v>64</v>
      </c>
      <c r="N27" s="5">
        <v>85</v>
      </c>
      <c r="O27" s="5">
        <v>92</v>
      </c>
      <c r="P27" s="18" t="s">
        <v>57</v>
      </c>
      <c r="Q27" s="18" t="s">
        <v>57</v>
      </c>
      <c r="R27" s="18" t="s">
        <v>57</v>
      </c>
      <c r="S27" s="18" t="s">
        <v>57</v>
      </c>
      <c r="T27" s="18" t="s">
        <v>57</v>
      </c>
      <c r="U27" s="18" t="s">
        <v>57</v>
      </c>
      <c r="V27" s="5">
        <v>72</v>
      </c>
      <c r="W27" s="18" t="s">
        <v>57</v>
      </c>
      <c r="X27" s="5">
        <v>62</v>
      </c>
      <c r="Y27" s="18" t="s">
        <v>57</v>
      </c>
      <c r="Z27" s="5">
        <f t="shared" si="13"/>
        <v>1936</v>
      </c>
      <c r="AA27" s="5">
        <v>24</v>
      </c>
      <c r="AB27" s="5">
        <f t="shared" si="0"/>
        <v>80.6666666666667</v>
      </c>
      <c r="AC27" s="10"/>
      <c r="AD27" s="18" t="s">
        <v>106</v>
      </c>
      <c r="AE27" s="19" t="s">
        <v>107</v>
      </c>
      <c r="AF27" s="18" t="s">
        <v>57</v>
      </c>
      <c r="AG27" s="18" t="s">
        <v>57</v>
      </c>
      <c r="AH27" s="5">
        <v>83</v>
      </c>
      <c r="AI27" s="5">
        <v>80</v>
      </c>
      <c r="AJ27" s="5">
        <v>86</v>
      </c>
      <c r="AK27" s="5">
        <v>70</v>
      </c>
      <c r="AL27" s="5">
        <v>59</v>
      </c>
      <c r="AM27" s="18" t="s">
        <v>57</v>
      </c>
      <c r="AN27" s="18" t="s">
        <v>57</v>
      </c>
      <c r="AO27" s="5">
        <v>92</v>
      </c>
      <c r="AP27" s="18" t="s">
        <v>59</v>
      </c>
      <c r="AQ27" s="18" t="s">
        <v>57</v>
      </c>
      <c r="AR27" s="5">
        <v>85</v>
      </c>
      <c r="AS27" s="5">
        <v>75</v>
      </c>
      <c r="AT27" s="5">
        <v>86</v>
      </c>
      <c r="AU27" s="5">
        <v>80</v>
      </c>
      <c r="AV27" s="18" t="s">
        <v>57</v>
      </c>
      <c r="AW27" s="18" t="s">
        <v>57</v>
      </c>
      <c r="AX27" s="12">
        <f t="shared" si="14"/>
        <v>2117</v>
      </c>
      <c r="AY27" s="12">
        <v>26.5</v>
      </c>
      <c r="AZ27" s="12">
        <f t="shared" si="1"/>
        <v>79.8867924528302</v>
      </c>
      <c r="BA27" s="12">
        <f t="shared" si="2"/>
        <v>4053</v>
      </c>
      <c r="BB27" s="12">
        <f t="shared" si="3"/>
        <v>50.5</v>
      </c>
      <c r="BC27" s="12">
        <f t="shared" si="4"/>
        <v>80.2574257425743</v>
      </c>
      <c r="BD27" s="12">
        <f t="shared" si="12"/>
        <v>0</v>
      </c>
      <c r="BE27" s="12">
        <f t="shared" si="6"/>
        <v>80.2574257425743</v>
      </c>
    </row>
    <row r="28" spans="1:57">
      <c r="A28" s="4">
        <v>25</v>
      </c>
      <c r="B28" s="18" t="s">
        <v>108</v>
      </c>
      <c r="C28" s="18" t="s">
        <v>109</v>
      </c>
      <c r="D28" s="18" t="s">
        <v>57</v>
      </c>
      <c r="E28" s="18" t="s">
        <v>57</v>
      </c>
      <c r="F28" s="18" t="s">
        <v>57</v>
      </c>
      <c r="G28" s="5">
        <v>86</v>
      </c>
      <c r="H28" s="18" t="s">
        <v>64</v>
      </c>
      <c r="I28" s="5">
        <v>93</v>
      </c>
      <c r="J28" s="5">
        <v>88</v>
      </c>
      <c r="K28" s="5">
        <v>80</v>
      </c>
      <c r="L28" s="18" t="s">
        <v>57</v>
      </c>
      <c r="M28" s="18" t="s">
        <v>59</v>
      </c>
      <c r="N28" s="5">
        <v>89</v>
      </c>
      <c r="O28" s="5">
        <v>74</v>
      </c>
      <c r="P28" s="18" t="s">
        <v>57</v>
      </c>
      <c r="Q28" s="18" t="s">
        <v>57</v>
      </c>
      <c r="R28" s="18" t="s">
        <v>57</v>
      </c>
      <c r="S28" s="18" t="s">
        <v>57</v>
      </c>
      <c r="T28" s="18" t="s">
        <v>57</v>
      </c>
      <c r="U28" s="18" t="s">
        <v>57</v>
      </c>
      <c r="V28" s="5">
        <v>72</v>
      </c>
      <c r="W28" s="18" t="s">
        <v>57</v>
      </c>
      <c r="X28" s="5">
        <v>60</v>
      </c>
      <c r="Y28" s="18" t="s">
        <v>57</v>
      </c>
      <c r="Z28" s="5">
        <f t="shared" si="13"/>
        <v>1945</v>
      </c>
      <c r="AA28" s="5">
        <v>24</v>
      </c>
      <c r="AB28" s="5">
        <f t="shared" si="0"/>
        <v>81.0416666666667</v>
      </c>
      <c r="AC28" s="10"/>
      <c r="AD28" s="18" t="s">
        <v>108</v>
      </c>
      <c r="AE28" s="18" t="s">
        <v>109</v>
      </c>
      <c r="AF28" s="18" t="s">
        <v>57</v>
      </c>
      <c r="AG28" s="18" t="s">
        <v>57</v>
      </c>
      <c r="AH28" s="5">
        <v>80</v>
      </c>
      <c r="AI28" s="5">
        <v>85</v>
      </c>
      <c r="AJ28" s="5">
        <v>84</v>
      </c>
      <c r="AK28" s="5">
        <v>72</v>
      </c>
      <c r="AL28" s="5">
        <v>73</v>
      </c>
      <c r="AM28" s="18" t="s">
        <v>57</v>
      </c>
      <c r="AN28" s="18" t="s">
        <v>57</v>
      </c>
      <c r="AO28" s="5">
        <v>72</v>
      </c>
      <c r="AP28" s="18" t="s">
        <v>58</v>
      </c>
      <c r="AQ28" s="18" t="s">
        <v>57</v>
      </c>
      <c r="AR28" s="5">
        <v>85</v>
      </c>
      <c r="AS28" s="5">
        <v>74</v>
      </c>
      <c r="AT28" s="5">
        <v>83</v>
      </c>
      <c r="AU28" s="5">
        <v>83</v>
      </c>
      <c r="AV28" s="18" t="s">
        <v>57</v>
      </c>
      <c r="AW28" s="18" t="s">
        <v>57</v>
      </c>
      <c r="AX28" s="12">
        <f t="shared" si="14"/>
        <v>2094</v>
      </c>
      <c r="AY28" s="12">
        <v>26.5</v>
      </c>
      <c r="AZ28" s="12">
        <f t="shared" si="1"/>
        <v>79.0188679245283</v>
      </c>
      <c r="BA28" s="12">
        <f t="shared" si="2"/>
        <v>4039</v>
      </c>
      <c r="BB28" s="12">
        <f t="shared" si="3"/>
        <v>50.5</v>
      </c>
      <c r="BC28" s="12">
        <f t="shared" si="4"/>
        <v>79.980198019802</v>
      </c>
      <c r="BD28" s="12">
        <f t="shared" si="12"/>
        <v>0</v>
      </c>
      <c r="BE28" s="12">
        <f t="shared" si="6"/>
        <v>79.980198019802</v>
      </c>
    </row>
    <row r="29" spans="1:57">
      <c r="A29" s="4">
        <v>26</v>
      </c>
      <c r="B29" s="18" t="s">
        <v>110</v>
      </c>
      <c r="C29" s="18" t="s">
        <v>111</v>
      </c>
      <c r="D29" s="18" t="s">
        <v>57</v>
      </c>
      <c r="E29" s="18" t="s">
        <v>57</v>
      </c>
      <c r="F29" s="18" t="s">
        <v>57</v>
      </c>
      <c r="G29" s="5">
        <v>87</v>
      </c>
      <c r="H29" s="18" t="s">
        <v>59</v>
      </c>
      <c r="I29" s="5">
        <v>83</v>
      </c>
      <c r="J29" s="5">
        <v>66</v>
      </c>
      <c r="K29" s="5">
        <v>78</v>
      </c>
      <c r="L29" s="18" t="s">
        <v>57</v>
      </c>
      <c r="M29" s="18" t="s">
        <v>59</v>
      </c>
      <c r="N29" s="5">
        <v>78</v>
      </c>
      <c r="O29" s="5">
        <v>85</v>
      </c>
      <c r="P29" s="18" t="s">
        <v>57</v>
      </c>
      <c r="Q29" s="18" t="s">
        <v>57</v>
      </c>
      <c r="R29" s="18" t="s">
        <v>57</v>
      </c>
      <c r="S29" s="18" t="s">
        <v>57</v>
      </c>
      <c r="T29" s="18" t="s">
        <v>57</v>
      </c>
      <c r="U29" s="18" t="s">
        <v>57</v>
      </c>
      <c r="V29" s="5">
        <v>74</v>
      </c>
      <c r="W29" s="18" t="s">
        <v>57</v>
      </c>
      <c r="X29" s="5">
        <v>79</v>
      </c>
      <c r="Y29" s="18" t="s">
        <v>57</v>
      </c>
      <c r="Z29" s="5">
        <f t="shared" si="13"/>
        <v>1894.5</v>
      </c>
      <c r="AA29" s="5">
        <v>24</v>
      </c>
      <c r="AB29" s="5">
        <f t="shared" si="0"/>
        <v>78.9375</v>
      </c>
      <c r="AC29" s="10"/>
      <c r="AD29" s="18" t="s">
        <v>110</v>
      </c>
      <c r="AE29" s="18" t="s">
        <v>111</v>
      </c>
      <c r="AF29" s="18" t="s">
        <v>57</v>
      </c>
      <c r="AG29" s="18" t="s">
        <v>57</v>
      </c>
      <c r="AH29" s="5">
        <v>92</v>
      </c>
      <c r="AI29" s="5">
        <v>93</v>
      </c>
      <c r="AJ29" s="5">
        <v>90</v>
      </c>
      <c r="AK29" s="5">
        <v>79</v>
      </c>
      <c r="AL29" s="5">
        <v>61</v>
      </c>
      <c r="AM29" s="18" t="s">
        <v>57</v>
      </c>
      <c r="AN29" s="5">
        <v>77</v>
      </c>
      <c r="AO29" s="5">
        <v>82</v>
      </c>
      <c r="AP29" s="18" t="s">
        <v>59</v>
      </c>
      <c r="AQ29" s="18" t="s">
        <v>57</v>
      </c>
      <c r="AR29" s="5">
        <v>79</v>
      </c>
      <c r="AS29" s="5">
        <v>69</v>
      </c>
      <c r="AT29" s="5">
        <v>83</v>
      </c>
      <c r="AU29" s="5">
        <v>86</v>
      </c>
      <c r="AV29" s="18" t="s">
        <v>57</v>
      </c>
      <c r="AW29" s="18" t="s">
        <v>57</v>
      </c>
      <c r="AX29" s="12">
        <f t="shared" ref="AX29:AX34" si="15">AH29*3+AI29*1+AJ29*2+AK29*4.5+AL29*2+AN29*4.5+AO29*3+AP29*1+AR29*4+AS29*2+AT29*2+AU29*2</f>
        <v>2496</v>
      </c>
      <c r="AY29" s="12">
        <v>31</v>
      </c>
      <c r="AZ29" s="12">
        <f t="shared" si="1"/>
        <v>80.5161290322581</v>
      </c>
      <c r="BA29" s="12">
        <f t="shared" si="2"/>
        <v>4390.5</v>
      </c>
      <c r="BB29" s="12">
        <f t="shared" si="3"/>
        <v>55</v>
      </c>
      <c r="BC29" s="12">
        <f t="shared" si="4"/>
        <v>79.8272727272727</v>
      </c>
      <c r="BD29" s="12">
        <f t="shared" si="12"/>
        <v>0</v>
      </c>
      <c r="BE29" s="12">
        <f t="shared" si="6"/>
        <v>79.8272727272727</v>
      </c>
    </row>
    <row r="30" spans="1:57">
      <c r="A30" s="4">
        <v>27</v>
      </c>
      <c r="B30" s="18" t="s">
        <v>112</v>
      </c>
      <c r="C30" s="18" t="s">
        <v>113</v>
      </c>
      <c r="D30" s="18" t="s">
        <v>57</v>
      </c>
      <c r="E30" s="18" t="s">
        <v>57</v>
      </c>
      <c r="F30" s="18" t="s">
        <v>57</v>
      </c>
      <c r="G30" s="5">
        <v>73</v>
      </c>
      <c r="H30" s="18" t="s">
        <v>59</v>
      </c>
      <c r="I30" s="5">
        <v>92</v>
      </c>
      <c r="J30" s="5">
        <v>85</v>
      </c>
      <c r="K30" s="5">
        <v>74</v>
      </c>
      <c r="L30" s="18" t="s">
        <v>57</v>
      </c>
      <c r="M30" s="18" t="s">
        <v>59</v>
      </c>
      <c r="N30" s="5">
        <v>72</v>
      </c>
      <c r="O30" s="5">
        <v>83</v>
      </c>
      <c r="P30" s="18" t="s">
        <v>57</v>
      </c>
      <c r="Q30" s="18" t="s">
        <v>57</v>
      </c>
      <c r="R30" s="18" t="s">
        <v>57</v>
      </c>
      <c r="S30" s="18" t="s">
        <v>57</v>
      </c>
      <c r="T30" s="18" t="s">
        <v>57</v>
      </c>
      <c r="U30" s="5">
        <v>78</v>
      </c>
      <c r="V30" s="5">
        <v>80</v>
      </c>
      <c r="W30" s="18" t="s">
        <v>57</v>
      </c>
      <c r="X30" s="5">
        <v>60</v>
      </c>
      <c r="Y30" s="18" t="s">
        <v>57</v>
      </c>
      <c r="Z30" s="5">
        <f>G30*3+H30+I30*2+J30*3+K30*2.5+M30+N30*4+O30*2.5+U30*3+V30*3+X30*2</f>
        <v>2102.5</v>
      </c>
      <c r="AA30" s="5">
        <v>27</v>
      </c>
      <c r="AB30" s="5">
        <f t="shared" si="0"/>
        <v>77.8703703703704</v>
      </c>
      <c r="AC30" s="10"/>
      <c r="AD30" s="18" t="s">
        <v>112</v>
      </c>
      <c r="AE30" s="18" t="s">
        <v>113</v>
      </c>
      <c r="AF30" s="18" t="s">
        <v>57</v>
      </c>
      <c r="AG30" s="18" t="s">
        <v>57</v>
      </c>
      <c r="AH30" s="5">
        <v>93</v>
      </c>
      <c r="AI30" s="5">
        <v>91</v>
      </c>
      <c r="AJ30" s="5">
        <v>91</v>
      </c>
      <c r="AK30" s="5">
        <v>86</v>
      </c>
      <c r="AL30" s="5">
        <v>70</v>
      </c>
      <c r="AM30" s="18" t="s">
        <v>57</v>
      </c>
      <c r="AN30" s="18" t="s">
        <v>57</v>
      </c>
      <c r="AO30" s="5">
        <v>73</v>
      </c>
      <c r="AP30" s="18" t="s">
        <v>58</v>
      </c>
      <c r="AQ30" s="18" t="s">
        <v>57</v>
      </c>
      <c r="AR30" s="5">
        <v>73</v>
      </c>
      <c r="AS30" s="5">
        <v>71</v>
      </c>
      <c r="AT30" s="5">
        <v>87</v>
      </c>
      <c r="AU30" s="5">
        <v>83</v>
      </c>
      <c r="AV30" s="18" t="s">
        <v>57</v>
      </c>
      <c r="AW30" s="18" t="s">
        <v>57</v>
      </c>
      <c r="AX30" s="12">
        <f t="shared" ref="AX30:AX32" si="16">AH30*3+AI30*1+AJ30*2+AK30*4.5+AL30*2+AO30*3+AP30*1+AR30*4+AS30*2+AT30*2+AU30*2</f>
        <v>2167</v>
      </c>
      <c r="AY30" s="12">
        <v>26.5</v>
      </c>
      <c r="AZ30" s="12">
        <f t="shared" si="1"/>
        <v>81.7735849056604</v>
      </c>
      <c r="BA30" s="12">
        <f t="shared" si="2"/>
        <v>4269.5</v>
      </c>
      <c r="BB30" s="12">
        <f t="shared" si="3"/>
        <v>53.5</v>
      </c>
      <c r="BC30" s="12">
        <f t="shared" si="4"/>
        <v>79.803738317757</v>
      </c>
      <c r="BD30" s="12">
        <f t="shared" si="12"/>
        <v>0</v>
      </c>
      <c r="BE30" s="12">
        <f t="shared" si="6"/>
        <v>79.803738317757</v>
      </c>
    </row>
    <row r="31" spans="1:57">
      <c r="A31" s="4">
        <v>28</v>
      </c>
      <c r="B31" s="18" t="s">
        <v>114</v>
      </c>
      <c r="C31" s="18" t="s">
        <v>115</v>
      </c>
      <c r="D31" s="18" t="s">
        <v>57</v>
      </c>
      <c r="E31" s="18" t="s">
        <v>57</v>
      </c>
      <c r="F31" s="18" t="s">
        <v>57</v>
      </c>
      <c r="G31" s="5">
        <v>82</v>
      </c>
      <c r="H31" s="18" t="s">
        <v>64</v>
      </c>
      <c r="I31" s="5">
        <v>93</v>
      </c>
      <c r="J31" s="5">
        <v>83</v>
      </c>
      <c r="K31" s="5">
        <v>61</v>
      </c>
      <c r="L31" s="18" t="s">
        <v>57</v>
      </c>
      <c r="M31" s="18" t="s">
        <v>64</v>
      </c>
      <c r="N31" s="5">
        <v>83</v>
      </c>
      <c r="O31" s="5">
        <v>85</v>
      </c>
      <c r="P31" s="18" t="s">
        <v>57</v>
      </c>
      <c r="Q31" s="18" t="s">
        <v>57</v>
      </c>
      <c r="R31" s="18" t="s">
        <v>57</v>
      </c>
      <c r="S31" s="18" t="s">
        <v>57</v>
      </c>
      <c r="T31" s="18" t="s">
        <v>57</v>
      </c>
      <c r="U31" s="18" t="s">
        <v>57</v>
      </c>
      <c r="V31" s="5">
        <v>80</v>
      </c>
      <c r="W31" s="18" t="s">
        <v>57</v>
      </c>
      <c r="X31" s="5">
        <v>62</v>
      </c>
      <c r="Y31" s="18" t="s">
        <v>57</v>
      </c>
      <c r="Z31" s="5">
        <f t="shared" ref="Z31:Z37" si="17">G31*3+H31+I31*2+J31*3+K31*2.5+M31+N31*4+O31*2.5+V31*3+X31*2</f>
        <v>1892</v>
      </c>
      <c r="AA31" s="5">
        <v>24</v>
      </c>
      <c r="AB31" s="5">
        <f t="shared" si="0"/>
        <v>78.8333333333333</v>
      </c>
      <c r="AC31" s="10"/>
      <c r="AD31" s="18" t="s">
        <v>114</v>
      </c>
      <c r="AE31" s="18" t="s">
        <v>115</v>
      </c>
      <c r="AF31" s="18" t="s">
        <v>57</v>
      </c>
      <c r="AG31" s="18" t="s">
        <v>57</v>
      </c>
      <c r="AH31" s="5">
        <v>83</v>
      </c>
      <c r="AI31" s="5">
        <v>80</v>
      </c>
      <c r="AJ31" s="5">
        <v>78</v>
      </c>
      <c r="AK31" s="5">
        <v>75</v>
      </c>
      <c r="AL31" s="5">
        <v>71</v>
      </c>
      <c r="AM31" s="18" t="s">
        <v>57</v>
      </c>
      <c r="AN31" s="18" t="s">
        <v>57</v>
      </c>
      <c r="AO31" s="5">
        <v>90</v>
      </c>
      <c r="AP31" s="18" t="s">
        <v>59</v>
      </c>
      <c r="AQ31" s="18" t="s">
        <v>57</v>
      </c>
      <c r="AR31" s="5">
        <v>73</v>
      </c>
      <c r="AS31" s="5">
        <v>88</v>
      </c>
      <c r="AT31" s="5">
        <v>86</v>
      </c>
      <c r="AU31" s="5">
        <v>87</v>
      </c>
      <c r="AV31" s="18" t="s">
        <v>57</v>
      </c>
      <c r="AW31" s="18" t="s">
        <v>57</v>
      </c>
      <c r="AX31" s="12">
        <f t="shared" si="16"/>
        <v>2133.5</v>
      </c>
      <c r="AY31" s="12">
        <v>26.5</v>
      </c>
      <c r="AZ31" s="12">
        <f t="shared" si="1"/>
        <v>80.5094339622642</v>
      </c>
      <c r="BA31" s="12">
        <f t="shared" si="2"/>
        <v>4025.5</v>
      </c>
      <c r="BB31" s="12">
        <f t="shared" si="3"/>
        <v>50.5</v>
      </c>
      <c r="BC31" s="12">
        <f t="shared" si="4"/>
        <v>79.7128712871287</v>
      </c>
      <c r="BD31" s="12">
        <f t="shared" si="12"/>
        <v>0</v>
      </c>
      <c r="BE31" s="12">
        <f t="shared" si="6"/>
        <v>79.7128712871287</v>
      </c>
    </row>
    <row r="32" spans="1:57">
      <c r="A32" s="6">
        <v>29</v>
      </c>
      <c r="B32" s="18" t="s">
        <v>116</v>
      </c>
      <c r="C32" s="18" t="s">
        <v>117</v>
      </c>
      <c r="D32" s="18" t="s">
        <v>57</v>
      </c>
      <c r="E32" s="18" t="s">
        <v>57</v>
      </c>
      <c r="F32" s="18" t="s">
        <v>57</v>
      </c>
      <c r="G32" s="5">
        <v>87</v>
      </c>
      <c r="H32" s="18" t="s">
        <v>59</v>
      </c>
      <c r="I32" s="5">
        <v>78</v>
      </c>
      <c r="J32" s="5">
        <v>74</v>
      </c>
      <c r="K32" s="5">
        <v>78</v>
      </c>
      <c r="L32" s="18" t="s">
        <v>57</v>
      </c>
      <c r="M32" s="18" t="s">
        <v>64</v>
      </c>
      <c r="N32" s="5">
        <v>87</v>
      </c>
      <c r="O32" s="5">
        <v>84</v>
      </c>
      <c r="P32" s="18" t="s">
        <v>57</v>
      </c>
      <c r="Q32" s="18" t="s">
        <v>57</v>
      </c>
      <c r="R32" s="18" t="s">
        <v>57</v>
      </c>
      <c r="S32" s="18" t="s">
        <v>57</v>
      </c>
      <c r="T32" s="18" t="s">
        <v>57</v>
      </c>
      <c r="U32" s="18" t="s">
        <v>57</v>
      </c>
      <c r="V32" s="5">
        <v>82</v>
      </c>
      <c r="W32" s="18" t="s">
        <v>57</v>
      </c>
      <c r="X32" s="5">
        <v>63</v>
      </c>
      <c r="Y32" s="18" t="s">
        <v>57</v>
      </c>
      <c r="Z32" s="5">
        <f t="shared" si="17"/>
        <v>1924</v>
      </c>
      <c r="AA32" s="5">
        <v>24</v>
      </c>
      <c r="AB32" s="5">
        <f t="shared" si="0"/>
        <v>80.1666666666667</v>
      </c>
      <c r="AC32" s="10"/>
      <c r="AD32" s="18" t="s">
        <v>116</v>
      </c>
      <c r="AE32" s="19" t="s">
        <v>117</v>
      </c>
      <c r="AF32" s="18" t="s">
        <v>57</v>
      </c>
      <c r="AG32" s="18" t="s">
        <v>57</v>
      </c>
      <c r="AH32" s="5">
        <v>85</v>
      </c>
      <c r="AI32" s="5">
        <v>86</v>
      </c>
      <c r="AJ32" s="5">
        <v>78</v>
      </c>
      <c r="AK32" s="5">
        <v>75</v>
      </c>
      <c r="AL32" s="5">
        <v>69</v>
      </c>
      <c r="AM32" s="18" t="s">
        <v>57</v>
      </c>
      <c r="AN32" s="18" t="s">
        <v>57</v>
      </c>
      <c r="AO32" s="5">
        <v>87</v>
      </c>
      <c r="AP32" s="18" t="s">
        <v>64</v>
      </c>
      <c r="AQ32" s="18" t="s">
        <v>57</v>
      </c>
      <c r="AR32" s="5">
        <v>86</v>
      </c>
      <c r="AS32" s="5">
        <v>56</v>
      </c>
      <c r="AT32" s="5">
        <v>78</v>
      </c>
      <c r="AU32" s="5">
        <v>89</v>
      </c>
      <c r="AV32" s="18" t="s">
        <v>57</v>
      </c>
      <c r="AW32" s="18" t="s">
        <v>57</v>
      </c>
      <c r="AX32" s="12">
        <f t="shared" si="16"/>
        <v>2098.5</v>
      </c>
      <c r="AY32" s="12">
        <v>26.5</v>
      </c>
      <c r="AZ32" s="12">
        <f t="shared" si="1"/>
        <v>79.188679245283</v>
      </c>
      <c r="BA32" s="12">
        <f t="shared" si="2"/>
        <v>4022.5</v>
      </c>
      <c r="BB32" s="12">
        <f t="shared" si="3"/>
        <v>50.5</v>
      </c>
      <c r="BC32" s="12">
        <f t="shared" si="4"/>
        <v>79.6534653465347</v>
      </c>
      <c r="BD32" s="12">
        <f t="shared" si="12"/>
        <v>0</v>
      </c>
      <c r="BE32" s="12">
        <f t="shared" si="6"/>
        <v>79.6534653465347</v>
      </c>
    </row>
    <row r="33" spans="1:57">
      <c r="A33" s="4">
        <v>30</v>
      </c>
      <c r="B33" s="18" t="s">
        <v>118</v>
      </c>
      <c r="C33" s="18" t="s">
        <v>119</v>
      </c>
      <c r="D33" s="18" t="s">
        <v>57</v>
      </c>
      <c r="E33" s="18" t="s">
        <v>57</v>
      </c>
      <c r="F33" s="18" t="s">
        <v>57</v>
      </c>
      <c r="G33" s="5">
        <v>94</v>
      </c>
      <c r="H33" s="18" t="s">
        <v>59</v>
      </c>
      <c r="I33" s="5">
        <v>76</v>
      </c>
      <c r="J33" s="5">
        <v>81</v>
      </c>
      <c r="K33" s="5">
        <v>88</v>
      </c>
      <c r="L33" s="18" t="s">
        <v>57</v>
      </c>
      <c r="M33" s="18" t="s">
        <v>59</v>
      </c>
      <c r="N33" s="5">
        <v>76</v>
      </c>
      <c r="O33" s="5">
        <v>61</v>
      </c>
      <c r="P33" s="18" t="s">
        <v>57</v>
      </c>
      <c r="Q33" s="18" t="s">
        <v>57</v>
      </c>
      <c r="R33" s="18" t="s">
        <v>57</v>
      </c>
      <c r="S33" s="18" t="s">
        <v>57</v>
      </c>
      <c r="T33" s="18" t="s">
        <v>57</v>
      </c>
      <c r="U33" s="18" t="s">
        <v>57</v>
      </c>
      <c r="V33" s="5">
        <v>79</v>
      </c>
      <c r="W33" s="18" t="s">
        <v>57</v>
      </c>
      <c r="X33" s="5">
        <v>73</v>
      </c>
      <c r="Y33" s="18" t="s">
        <v>57</v>
      </c>
      <c r="Z33" s="5">
        <f t="shared" si="17"/>
        <v>1906.5</v>
      </c>
      <c r="AA33" s="5">
        <v>24</v>
      </c>
      <c r="AB33" s="5">
        <f t="shared" si="0"/>
        <v>79.4375</v>
      </c>
      <c r="AC33" s="10"/>
      <c r="AD33" s="18" t="s">
        <v>118</v>
      </c>
      <c r="AE33" s="18" t="s">
        <v>119</v>
      </c>
      <c r="AF33" s="18" t="s">
        <v>57</v>
      </c>
      <c r="AG33" s="18" t="s">
        <v>57</v>
      </c>
      <c r="AH33" s="5">
        <v>77</v>
      </c>
      <c r="AI33" s="5">
        <v>78</v>
      </c>
      <c r="AJ33" s="5">
        <v>92</v>
      </c>
      <c r="AK33" s="5">
        <v>79</v>
      </c>
      <c r="AL33" s="5">
        <v>61</v>
      </c>
      <c r="AM33" s="18" t="s">
        <v>57</v>
      </c>
      <c r="AN33" s="5">
        <v>86</v>
      </c>
      <c r="AO33" s="5">
        <v>79</v>
      </c>
      <c r="AP33" s="18" t="s">
        <v>64</v>
      </c>
      <c r="AQ33" s="18" t="s">
        <v>57</v>
      </c>
      <c r="AR33" s="5">
        <v>79</v>
      </c>
      <c r="AS33" s="5">
        <v>70</v>
      </c>
      <c r="AT33" s="5">
        <v>83</v>
      </c>
      <c r="AU33" s="5">
        <v>85</v>
      </c>
      <c r="AV33" s="18" t="s">
        <v>57</v>
      </c>
      <c r="AW33" s="18" t="s">
        <v>57</v>
      </c>
      <c r="AX33" s="12">
        <f t="shared" si="15"/>
        <v>2461.5</v>
      </c>
      <c r="AY33" s="12">
        <v>31</v>
      </c>
      <c r="AZ33" s="12">
        <f t="shared" si="1"/>
        <v>79.4032258064516</v>
      </c>
      <c r="BA33" s="12">
        <f t="shared" si="2"/>
        <v>4368</v>
      </c>
      <c r="BB33" s="12">
        <f t="shared" si="3"/>
        <v>55</v>
      </c>
      <c r="BC33" s="12">
        <f t="shared" si="4"/>
        <v>79.4181818181818</v>
      </c>
      <c r="BD33" s="12">
        <f t="shared" si="12"/>
        <v>0</v>
      </c>
      <c r="BE33" s="12">
        <f t="shared" si="6"/>
        <v>79.4181818181818</v>
      </c>
    </row>
    <row r="34" spans="1:57">
      <c r="A34" s="4">
        <v>31</v>
      </c>
      <c r="B34" s="18" t="s">
        <v>120</v>
      </c>
      <c r="C34" s="18" t="s">
        <v>121</v>
      </c>
      <c r="D34" s="18" t="s">
        <v>57</v>
      </c>
      <c r="E34" s="18" t="s">
        <v>57</v>
      </c>
      <c r="F34" s="18" t="s">
        <v>57</v>
      </c>
      <c r="G34" s="5">
        <v>84</v>
      </c>
      <c r="H34" s="18" t="s">
        <v>64</v>
      </c>
      <c r="I34" s="5">
        <v>95</v>
      </c>
      <c r="J34" s="5">
        <v>77</v>
      </c>
      <c r="K34" s="5">
        <v>82</v>
      </c>
      <c r="L34" s="18" t="s">
        <v>57</v>
      </c>
      <c r="M34" s="18" t="s">
        <v>59</v>
      </c>
      <c r="N34" s="5">
        <v>72</v>
      </c>
      <c r="O34" s="5">
        <v>81</v>
      </c>
      <c r="P34" s="18" t="s">
        <v>57</v>
      </c>
      <c r="Q34" s="18" t="s">
        <v>57</v>
      </c>
      <c r="R34" s="18" t="s">
        <v>57</v>
      </c>
      <c r="S34" s="18" t="s">
        <v>57</v>
      </c>
      <c r="T34" s="18" t="s">
        <v>57</v>
      </c>
      <c r="U34" s="18" t="s">
        <v>57</v>
      </c>
      <c r="V34" s="5">
        <v>79</v>
      </c>
      <c r="W34" s="18" t="s">
        <v>57</v>
      </c>
      <c r="X34" s="5">
        <v>60</v>
      </c>
      <c r="Y34" s="18" t="s">
        <v>57</v>
      </c>
      <c r="Z34" s="5">
        <f t="shared" si="17"/>
        <v>1885.5</v>
      </c>
      <c r="AA34" s="5">
        <v>24</v>
      </c>
      <c r="AB34" s="5">
        <f t="shared" si="0"/>
        <v>78.5625</v>
      </c>
      <c r="AC34" s="10"/>
      <c r="AD34" s="18" t="s">
        <v>120</v>
      </c>
      <c r="AE34" s="18" t="s">
        <v>121</v>
      </c>
      <c r="AF34" s="18" t="s">
        <v>57</v>
      </c>
      <c r="AG34" s="18" t="s">
        <v>57</v>
      </c>
      <c r="AH34" s="5">
        <v>96</v>
      </c>
      <c r="AI34" s="5">
        <v>95</v>
      </c>
      <c r="AJ34" s="5">
        <v>81</v>
      </c>
      <c r="AK34" s="5">
        <v>81</v>
      </c>
      <c r="AL34" s="5">
        <v>63</v>
      </c>
      <c r="AM34" s="18" t="s">
        <v>57</v>
      </c>
      <c r="AN34" s="5">
        <v>66</v>
      </c>
      <c r="AO34" s="5">
        <v>91</v>
      </c>
      <c r="AP34" s="18" t="s">
        <v>59</v>
      </c>
      <c r="AQ34" s="18" t="s">
        <v>57</v>
      </c>
      <c r="AR34" s="5">
        <v>82</v>
      </c>
      <c r="AS34" s="5">
        <v>64</v>
      </c>
      <c r="AT34" s="5">
        <v>82</v>
      </c>
      <c r="AU34" s="5">
        <v>84</v>
      </c>
      <c r="AV34" s="18" t="s">
        <v>57</v>
      </c>
      <c r="AW34" s="18" t="s">
        <v>57</v>
      </c>
      <c r="AX34" s="12">
        <f t="shared" si="15"/>
        <v>2478.5</v>
      </c>
      <c r="AY34" s="12">
        <v>31</v>
      </c>
      <c r="AZ34" s="12">
        <f t="shared" si="1"/>
        <v>79.9516129032258</v>
      </c>
      <c r="BA34" s="12">
        <f t="shared" si="2"/>
        <v>4364</v>
      </c>
      <c r="BB34" s="12">
        <f t="shared" si="3"/>
        <v>55</v>
      </c>
      <c r="BC34" s="12">
        <f t="shared" si="4"/>
        <v>79.3454545454545</v>
      </c>
      <c r="BD34" s="12">
        <f t="shared" si="12"/>
        <v>0</v>
      </c>
      <c r="BE34" s="12">
        <f t="shared" si="6"/>
        <v>79.3454545454545</v>
      </c>
    </row>
    <row r="35" spans="1:57">
      <c r="A35" s="4">
        <v>32</v>
      </c>
      <c r="B35" s="18" t="s">
        <v>122</v>
      </c>
      <c r="C35" s="18" t="s">
        <v>123</v>
      </c>
      <c r="D35" s="18" t="s">
        <v>57</v>
      </c>
      <c r="E35" s="18" t="s">
        <v>57</v>
      </c>
      <c r="F35" s="18" t="s">
        <v>57</v>
      </c>
      <c r="G35" s="5">
        <v>87</v>
      </c>
      <c r="H35" s="18" t="s">
        <v>58</v>
      </c>
      <c r="I35" s="5">
        <v>82</v>
      </c>
      <c r="J35" s="5">
        <v>72</v>
      </c>
      <c r="K35" s="5">
        <v>86</v>
      </c>
      <c r="L35" s="18" t="s">
        <v>57</v>
      </c>
      <c r="M35" s="18" t="s">
        <v>58</v>
      </c>
      <c r="N35" s="5">
        <v>79</v>
      </c>
      <c r="O35" s="5">
        <v>74</v>
      </c>
      <c r="P35" s="18" t="s">
        <v>57</v>
      </c>
      <c r="Q35" s="18" t="s">
        <v>57</v>
      </c>
      <c r="R35" s="18" t="s">
        <v>57</v>
      </c>
      <c r="S35" s="18" t="s">
        <v>57</v>
      </c>
      <c r="T35" s="18" t="s">
        <v>57</v>
      </c>
      <c r="U35" s="18" t="s">
        <v>57</v>
      </c>
      <c r="V35" s="5">
        <v>70</v>
      </c>
      <c r="W35" s="18" t="s">
        <v>57</v>
      </c>
      <c r="X35" s="5">
        <v>72</v>
      </c>
      <c r="Y35" s="18" t="s">
        <v>57</v>
      </c>
      <c r="Z35" s="5">
        <f t="shared" si="17"/>
        <v>1901</v>
      </c>
      <c r="AA35" s="5">
        <v>24</v>
      </c>
      <c r="AB35" s="5">
        <f t="shared" si="0"/>
        <v>79.2083333333333</v>
      </c>
      <c r="AC35" s="10"/>
      <c r="AD35" s="18" t="s">
        <v>122</v>
      </c>
      <c r="AE35" s="18" t="s">
        <v>123</v>
      </c>
      <c r="AF35" s="5"/>
      <c r="AG35" s="18" t="s">
        <v>57</v>
      </c>
      <c r="AH35" s="5">
        <v>85</v>
      </c>
      <c r="AI35" s="5">
        <v>88</v>
      </c>
      <c r="AJ35" s="5">
        <v>85</v>
      </c>
      <c r="AK35" s="5">
        <v>65</v>
      </c>
      <c r="AL35" s="5">
        <v>65</v>
      </c>
      <c r="AM35" s="18" t="s">
        <v>57</v>
      </c>
      <c r="AN35" s="18" t="s">
        <v>57</v>
      </c>
      <c r="AO35" s="5">
        <v>90</v>
      </c>
      <c r="AP35" s="18" t="s">
        <v>59</v>
      </c>
      <c r="AQ35" s="18" t="s">
        <v>57</v>
      </c>
      <c r="AR35" s="5">
        <v>87</v>
      </c>
      <c r="AS35" s="5">
        <v>65</v>
      </c>
      <c r="AT35" s="5">
        <v>83</v>
      </c>
      <c r="AU35" s="5">
        <v>84</v>
      </c>
      <c r="AV35" s="18" t="s">
        <v>57</v>
      </c>
      <c r="AW35" s="18" t="s">
        <v>57</v>
      </c>
      <c r="AX35" s="12">
        <f t="shared" ref="AX35:AX40" si="18">AH35*3+AI35*1+AJ35*2+AK35*4.5+AL35*2+AO35*3+AP35*1+AR35*4+AS35*2+AT35*2+AU35*2</f>
        <v>2102.5</v>
      </c>
      <c r="AY35" s="12">
        <v>26.5</v>
      </c>
      <c r="AZ35" s="12">
        <f t="shared" si="1"/>
        <v>79.3396226415094</v>
      </c>
      <c r="BA35" s="12">
        <f t="shared" si="2"/>
        <v>4003.5</v>
      </c>
      <c r="BB35" s="12">
        <f t="shared" si="3"/>
        <v>50.5</v>
      </c>
      <c r="BC35" s="12">
        <f t="shared" si="4"/>
        <v>79.2772277227723</v>
      </c>
      <c r="BD35" s="12">
        <f t="shared" si="12"/>
        <v>0</v>
      </c>
      <c r="BE35" s="12">
        <f t="shared" si="6"/>
        <v>79.2772277227723</v>
      </c>
    </row>
    <row r="36" spans="1:57">
      <c r="A36" s="4">
        <v>33</v>
      </c>
      <c r="B36" s="18" t="s">
        <v>124</v>
      </c>
      <c r="C36" s="18" t="s">
        <v>125</v>
      </c>
      <c r="D36" s="18" t="s">
        <v>57</v>
      </c>
      <c r="E36" s="18" t="s">
        <v>57</v>
      </c>
      <c r="F36" s="18" t="s">
        <v>57</v>
      </c>
      <c r="G36" s="5">
        <v>82</v>
      </c>
      <c r="H36" s="18" t="s">
        <v>59</v>
      </c>
      <c r="I36" s="5">
        <v>95</v>
      </c>
      <c r="J36" s="5">
        <v>70</v>
      </c>
      <c r="K36" s="5">
        <v>86</v>
      </c>
      <c r="L36" s="18" t="s">
        <v>57</v>
      </c>
      <c r="M36" s="18" t="s">
        <v>59</v>
      </c>
      <c r="N36" s="5">
        <v>69</v>
      </c>
      <c r="O36" s="5">
        <v>83</v>
      </c>
      <c r="P36" s="18" t="s">
        <v>57</v>
      </c>
      <c r="Q36" s="18" t="s">
        <v>57</v>
      </c>
      <c r="R36" s="18" t="s">
        <v>57</v>
      </c>
      <c r="S36" s="18" t="s">
        <v>57</v>
      </c>
      <c r="T36" s="18" t="s">
        <v>57</v>
      </c>
      <c r="U36" s="18" t="s">
        <v>57</v>
      </c>
      <c r="V36" s="5">
        <v>74</v>
      </c>
      <c r="W36" s="18" t="s">
        <v>57</v>
      </c>
      <c r="X36" s="5">
        <v>87</v>
      </c>
      <c r="Y36" s="18" t="s">
        <v>57</v>
      </c>
      <c r="Z36" s="5">
        <f t="shared" si="17"/>
        <v>1910.5</v>
      </c>
      <c r="AA36" s="5">
        <v>24</v>
      </c>
      <c r="AB36" s="5">
        <f t="shared" si="0"/>
        <v>79.6041666666667</v>
      </c>
      <c r="AC36" s="10"/>
      <c r="AD36" s="18" t="s">
        <v>124</v>
      </c>
      <c r="AE36" s="18" t="s">
        <v>125</v>
      </c>
      <c r="AF36" s="18" t="s">
        <v>57</v>
      </c>
      <c r="AG36" s="18" t="s">
        <v>57</v>
      </c>
      <c r="AH36" s="5">
        <v>91</v>
      </c>
      <c r="AI36" s="5">
        <v>89</v>
      </c>
      <c r="AJ36" s="5">
        <v>81</v>
      </c>
      <c r="AK36" s="5">
        <v>75</v>
      </c>
      <c r="AL36" s="5">
        <v>71</v>
      </c>
      <c r="AM36" s="18" t="s">
        <v>57</v>
      </c>
      <c r="AN36" s="18" t="s">
        <v>57</v>
      </c>
      <c r="AO36" s="5">
        <v>88</v>
      </c>
      <c r="AP36" s="18" t="s">
        <v>64</v>
      </c>
      <c r="AQ36" s="18" t="s">
        <v>57</v>
      </c>
      <c r="AR36" s="5">
        <v>71</v>
      </c>
      <c r="AS36" s="5">
        <v>66</v>
      </c>
      <c r="AT36" s="5">
        <v>83</v>
      </c>
      <c r="AU36" s="5">
        <v>80</v>
      </c>
      <c r="AV36" s="18" t="s">
        <v>57</v>
      </c>
      <c r="AW36" s="18" t="s">
        <v>57</v>
      </c>
      <c r="AX36" s="12">
        <f t="shared" si="18"/>
        <v>2084.5</v>
      </c>
      <c r="AY36" s="12">
        <v>26.5</v>
      </c>
      <c r="AZ36" s="12">
        <f t="shared" si="1"/>
        <v>78.6603773584906</v>
      </c>
      <c r="BA36" s="12">
        <f t="shared" si="2"/>
        <v>3995</v>
      </c>
      <c r="BB36" s="12">
        <f t="shared" si="3"/>
        <v>50.5</v>
      </c>
      <c r="BC36" s="12">
        <f t="shared" si="4"/>
        <v>79.1089108910891</v>
      </c>
      <c r="BD36" s="12">
        <f t="shared" si="12"/>
        <v>0</v>
      </c>
      <c r="BE36" s="12">
        <f t="shared" si="6"/>
        <v>79.1089108910891</v>
      </c>
    </row>
    <row r="37" spans="1:57">
      <c r="A37" s="4">
        <v>34</v>
      </c>
      <c r="B37" s="18" t="s">
        <v>126</v>
      </c>
      <c r="C37" s="18" t="s">
        <v>127</v>
      </c>
      <c r="D37" s="18" t="s">
        <v>57</v>
      </c>
      <c r="E37" s="18" t="s">
        <v>57</v>
      </c>
      <c r="F37" s="18" t="s">
        <v>57</v>
      </c>
      <c r="G37" s="5">
        <v>81</v>
      </c>
      <c r="H37" s="18" t="s">
        <v>59</v>
      </c>
      <c r="I37" s="5">
        <v>87</v>
      </c>
      <c r="J37" s="5">
        <v>83</v>
      </c>
      <c r="K37" s="5">
        <v>84</v>
      </c>
      <c r="L37" s="18" t="s">
        <v>57</v>
      </c>
      <c r="M37" s="18" t="s">
        <v>58</v>
      </c>
      <c r="N37" s="5">
        <v>78</v>
      </c>
      <c r="O37" s="5">
        <v>84</v>
      </c>
      <c r="P37" s="18" t="s">
        <v>57</v>
      </c>
      <c r="Q37" s="18" t="s">
        <v>57</v>
      </c>
      <c r="R37" s="18" t="s">
        <v>57</v>
      </c>
      <c r="S37" s="18" t="s">
        <v>57</v>
      </c>
      <c r="T37" s="18" t="s">
        <v>57</v>
      </c>
      <c r="U37" s="18" t="s">
        <v>57</v>
      </c>
      <c r="V37" s="5">
        <v>77</v>
      </c>
      <c r="W37" s="18" t="s">
        <v>57</v>
      </c>
      <c r="X37" s="5">
        <v>61</v>
      </c>
      <c r="Y37" s="18" t="s">
        <v>57</v>
      </c>
      <c r="Z37" s="5">
        <f t="shared" si="17"/>
        <v>1931</v>
      </c>
      <c r="AA37" s="5">
        <v>24</v>
      </c>
      <c r="AB37" s="5">
        <f t="shared" si="0"/>
        <v>80.4583333333333</v>
      </c>
      <c r="AC37" s="10"/>
      <c r="AD37" s="18" t="s">
        <v>126</v>
      </c>
      <c r="AE37" s="18" t="s">
        <v>127</v>
      </c>
      <c r="AF37" s="18" t="s">
        <v>57</v>
      </c>
      <c r="AG37" s="18" t="s">
        <v>57</v>
      </c>
      <c r="AH37" s="5">
        <v>85</v>
      </c>
      <c r="AI37" s="5">
        <v>89</v>
      </c>
      <c r="AJ37" s="5">
        <v>83</v>
      </c>
      <c r="AK37" s="5">
        <v>78</v>
      </c>
      <c r="AL37" s="5">
        <v>68</v>
      </c>
      <c r="AM37" s="18" t="s">
        <v>59</v>
      </c>
      <c r="AN37" s="5">
        <v>74</v>
      </c>
      <c r="AO37" s="5">
        <v>81</v>
      </c>
      <c r="AP37" s="18" t="s">
        <v>59</v>
      </c>
      <c r="AQ37" s="18" t="s">
        <v>57</v>
      </c>
      <c r="AR37" s="5">
        <v>73</v>
      </c>
      <c r="AS37" s="5">
        <v>73</v>
      </c>
      <c r="AT37" s="5">
        <v>79</v>
      </c>
      <c r="AU37" s="5">
        <v>80</v>
      </c>
      <c r="AV37" s="18" t="s">
        <v>57</v>
      </c>
      <c r="AW37" s="18" t="s">
        <v>57</v>
      </c>
      <c r="AX37" s="12">
        <f>AH37*3+AI37*1+AJ37*2+AK37*4.5+AL37*2+AM37*1+AN37*4.5+AO37*3+AP37*1+AR37*4+AS37*2+AT37*2+AU37*2</f>
        <v>2499</v>
      </c>
      <c r="AY37" s="12">
        <v>32</v>
      </c>
      <c r="AZ37" s="12">
        <f t="shared" si="1"/>
        <v>78.09375</v>
      </c>
      <c r="BA37" s="12">
        <f t="shared" si="2"/>
        <v>4430</v>
      </c>
      <c r="BB37" s="12">
        <f t="shared" si="3"/>
        <v>56</v>
      </c>
      <c r="BC37" s="12">
        <f t="shared" si="4"/>
        <v>79.1071428571429</v>
      </c>
      <c r="BD37" s="12">
        <f t="shared" si="12"/>
        <v>0</v>
      </c>
      <c r="BE37" s="12">
        <f t="shared" si="6"/>
        <v>79.1071428571429</v>
      </c>
    </row>
    <row r="38" spans="1:57">
      <c r="A38" s="6">
        <v>35</v>
      </c>
      <c r="B38" s="18" t="s">
        <v>128</v>
      </c>
      <c r="C38" s="19" t="s">
        <v>129</v>
      </c>
      <c r="D38" s="18" t="s">
        <v>57</v>
      </c>
      <c r="E38" s="18" t="s">
        <v>57</v>
      </c>
      <c r="F38" s="18" t="s">
        <v>57</v>
      </c>
      <c r="G38" s="5">
        <v>96</v>
      </c>
      <c r="H38" s="18" t="s">
        <v>59</v>
      </c>
      <c r="I38" s="5">
        <v>94</v>
      </c>
      <c r="J38" s="5">
        <v>93</v>
      </c>
      <c r="K38" s="5">
        <v>78</v>
      </c>
      <c r="L38" s="18" t="s">
        <v>57</v>
      </c>
      <c r="M38" s="18" t="s">
        <v>64</v>
      </c>
      <c r="N38" s="5">
        <v>76</v>
      </c>
      <c r="O38" s="5">
        <v>78</v>
      </c>
      <c r="P38" s="18" t="s">
        <v>57</v>
      </c>
      <c r="Q38" s="18" t="s">
        <v>57</v>
      </c>
      <c r="R38" s="18" t="s">
        <v>57</v>
      </c>
      <c r="S38" s="18" t="s">
        <v>57</v>
      </c>
      <c r="T38" s="18" t="s">
        <v>57</v>
      </c>
      <c r="U38" s="18" t="s">
        <v>57</v>
      </c>
      <c r="V38" s="5">
        <v>79</v>
      </c>
      <c r="W38" s="18" t="s">
        <v>57</v>
      </c>
      <c r="X38" s="18" t="s">
        <v>130</v>
      </c>
      <c r="Y38" s="18" t="s">
        <v>57</v>
      </c>
      <c r="Z38" s="5">
        <f>G38*3+H38+I38*2+J38*3+K38*2.5+M38+N38*4+O38*2.5+V38*3+51*2</f>
        <v>1948</v>
      </c>
      <c r="AA38" s="5">
        <v>24</v>
      </c>
      <c r="AB38" s="5">
        <f t="shared" si="0"/>
        <v>81.1666666666667</v>
      </c>
      <c r="AC38" s="10"/>
      <c r="AD38" s="18" t="s">
        <v>128</v>
      </c>
      <c r="AE38" s="18" t="s">
        <v>129</v>
      </c>
      <c r="AF38" s="18" t="s">
        <v>57</v>
      </c>
      <c r="AG38" s="18" t="s">
        <v>57</v>
      </c>
      <c r="AH38" s="5">
        <v>79</v>
      </c>
      <c r="AI38" s="5">
        <v>89</v>
      </c>
      <c r="AJ38" s="5">
        <v>90</v>
      </c>
      <c r="AK38" s="5">
        <v>76</v>
      </c>
      <c r="AL38" s="5">
        <v>71</v>
      </c>
      <c r="AM38" s="18" t="s">
        <v>57</v>
      </c>
      <c r="AN38" s="5">
        <v>76</v>
      </c>
      <c r="AO38" s="5">
        <v>75</v>
      </c>
      <c r="AP38" s="18" t="s">
        <v>64</v>
      </c>
      <c r="AQ38" s="18" t="s">
        <v>57</v>
      </c>
      <c r="AR38" s="5">
        <v>79</v>
      </c>
      <c r="AS38" s="5">
        <v>67</v>
      </c>
      <c r="AT38" s="5">
        <v>78</v>
      </c>
      <c r="AU38" s="5">
        <v>80</v>
      </c>
      <c r="AV38" s="18" t="s">
        <v>57</v>
      </c>
      <c r="AW38" s="18" t="s">
        <v>57</v>
      </c>
      <c r="AX38" s="12">
        <f t="shared" ref="AX38:AX43" si="19">AH38*3+AI38*1+AJ38*2+AK38*4.5+AL38*2+AN38*4.5+AO38*3+AP38*1+AR38*4+AS38*2+AT38*2+AU38*2</f>
        <v>2398</v>
      </c>
      <c r="AY38" s="12">
        <v>31</v>
      </c>
      <c r="AZ38" s="12">
        <f t="shared" si="1"/>
        <v>77.3548387096774</v>
      </c>
      <c r="BA38" s="12">
        <f t="shared" si="2"/>
        <v>4346</v>
      </c>
      <c r="BB38" s="12">
        <f t="shared" si="3"/>
        <v>55</v>
      </c>
      <c r="BC38" s="12">
        <f t="shared" si="4"/>
        <v>79.0181818181818</v>
      </c>
      <c r="BD38" s="12">
        <f t="shared" si="12"/>
        <v>0</v>
      </c>
      <c r="BE38" s="12">
        <f t="shared" si="6"/>
        <v>79.0181818181818</v>
      </c>
    </row>
    <row r="39" spans="1:57">
      <c r="A39" s="4">
        <v>36</v>
      </c>
      <c r="B39" s="18" t="s">
        <v>131</v>
      </c>
      <c r="C39" s="18" t="s">
        <v>132</v>
      </c>
      <c r="D39" s="18" t="s">
        <v>57</v>
      </c>
      <c r="E39" s="18" t="s">
        <v>57</v>
      </c>
      <c r="F39" s="18" t="s">
        <v>57</v>
      </c>
      <c r="G39" s="5">
        <v>88</v>
      </c>
      <c r="H39" s="18" t="s">
        <v>59</v>
      </c>
      <c r="I39" s="5">
        <v>92</v>
      </c>
      <c r="J39" s="5">
        <v>72</v>
      </c>
      <c r="K39" s="5">
        <v>90</v>
      </c>
      <c r="L39" s="18" t="s">
        <v>57</v>
      </c>
      <c r="M39" s="18" t="s">
        <v>64</v>
      </c>
      <c r="N39" s="5">
        <v>73</v>
      </c>
      <c r="O39" s="5">
        <v>80</v>
      </c>
      <c r="P39" s="18" t="s">
        <v>57</v>
      </c>
      <c r="Q39" s="18" t="s">
        <v>57</v>
      </c>
      <c r="R39" s="18" t="s">
        <v>57</v>
      </c>
      <c r="S39" s="18" t="s">
        <v>57</v>
      </c>
      <c r="T39" s="18" t="s">
        <v>57</v>
      </c>
      <c r="U39" s="18" t="s">
        <v>57</v>
      </c>
      <c r="V39" s="5">
        <v>67</v>
      </c>
      <c r="W39" s="18" t="s">
        <v>57</v>
      </c>
      <c r="X39" s="5">
        <v>63</v>
      </c>
      <c r="Y39" s="18" t="s">
        <v>57</v>
      </c>
      <c r="Z39" s="5">
        <f t="shared" ref="Z39:Z42" si="20">G39*3+H39+I39*2+J39*3+K39*2.5+M39+N39*4+O39*2.5+V39*3+X39*2</f>
        <v>1868</v>
      </c>
      <c r="AA39" s="5">
        <v>24</v>
      </c>
      <c r="AB39" s="5">
        <f t="shared" si="0"/>
        <v>77.8333333333333</v>
      </c>
      <c r="AC39" s="10"/>
      <c r="AD39" s="18" t="s">
        <v>131</v>
      </c>
      <c r="AE39" s="18" t="s">
        <v>132</v>
      </c>
      <c r="AF39" s="18" t="s">
        <v>57</v>
      </c>
      <c r="AG39" s="18" t="s">
        <v>57</v>
      </c>
      <c r="AH39" s="5">
        <v>86</v>
      </c>
      <c r="AI39" s="5">
        <v>86</v>
      </c>
      <c r="AJ39" s="5">
        <v>85</v>
      </c>
      <c r="AK39" s="5">
        <v>71</v>
      </c>
      <c r="AL39" s="5">
        <v>65</v>
      </c>
      <c r="AM39" s="18" t="s">
        <v>57</v>
      </c>
      <c r="AN39" s="18" t="s">
        <v>57</v>
      </c>
      <c r="AO39" s="5">
        <v>66</v>
      </c>
      <c r="AP39" s="18" t="s">
        <v>59</v>
      </c>
      <c r="AQ39" s="18" t="s">
        <v>57</v>
      </c>
      <c r="AR39" s="5">
        <v>83</v>
      </c>
      <c r="AS39" s="5">
        <v>89</v>
      </c>
      <c r="AT39" s="5">
        <v>88</v>
      </c>
      <c r="AU39" s="5">
        <v>76</v>
      </c>
      <c r="AV39" s="18" t="s">
        <v>57</v>
      </c>
      <c r="AW39" s="18" t="s">
        <v>57</v>
      </c>
      <c r="AX39" s="12">
        <f t="shared" si="18"/>
        <v>2084.5</v>
      </c>
      <c r="AY39" s="12">
        <v>26.5</v>
      </c>
      <c r="AZ39" s="12">
        <f t="shared" si="1"/>
        <v>78.6603773584906</v>
      </c>
      <c r="BA39" s="12">
        <f t="shared" si="2"/>
        <v>3952.5</v>
      </c>
      <c r="BB39" s="12">
        <f t="shared" si="3"/>
        <v>50.5</v>
      </c>
      <c r="BC39" s="12">
        <f t="shared" si="4"/>
        <v>78.2673267326733</v>
      </c>
      <c r="BD39" s="12">
        <f t="shared" si="12"/>
        <v>0</v>
      </c>
      <c r="BE39" s="12">
        <f t="shared" si="6"/>
        <v>78.2673267326733</v>
      </c>
    </row>
    <row r="40" spans="1:57">
      <c r="A40" s="4">
        <v>37</v>
      </c>
      <c r="B40" s="18" t="s">
        <v>133</v>
      </c>
      <c r="C40" s="18" t="s">
        <v>134</v>
      </c>
      <c r="D40" s="18" t="s">
        <v>57</v>
      </c>
      <c r="E40" s="18" t="s">
        <v>57</v>
      </c>
      <c r="F40" s="18" t="s">
        <v>57</v>
      </c>
      <c r="G40" s="5">
        <v>78</v>
      </c>
      <c r="H40" s="18" t="s">
        <v>64</v>
      </c>
      <c r="I40" s="5">
        <v>89</v>
      </c>
      <c r="J40" s="5">
        <v>64</v>
      </c>
      <c r="K40" s="5">
        <v>80</v>
      </c>
      <c r="L40" s="18" t="s">
        <v>57</v>
      </c>
      <c r="M40" s="18" t="s">
        <v>59</v>
      </c>
      <c r="N40" s="5">
        <v>76</v>
      </c>
      <c r="O40" s="5">
        <v>69</v>
      </c>
      <c r="P40" s="18" t="s">
        <v>57</v>
      </c>
      <c r="Q40" s="18" t="s">
        <v>57</v>
      </c>
      <c r="R40" s="18" t="s">
        <v>57</v>
      </c>
      <c r="S40" s="18" t="s">
        <v>57</v>
      </c>
      <c r="T40" s="18" t="s">
        <v>57</v>
      </c>
      <c r="U40" s="18" t="s">
        <v>57</v>
      </c>
      <c r="V40" s="5">
        <v>80</v>
      </c>
      <c r="W40" s="18" t="s">
        <v>57</v>
      </c>
      <c r="X40" s="5">
        <v>77</v>
      </c>
      <c r="Y40" s="18" t="s">
        <v>57</v>
      </c>
      <c r="Z40" s="5">
        <f t="shared" si="20"/>
        <v>1834.5</v>
      </c>
      <c r="AA40" s="5">
        <v>24</v>
      </c>
      <c r="AB40" s="5">
        <f t="shared" si="0"/>
        <v>76.4375</v>
      </c>
      <c r="AC40" s="10"/>
      <c r="AD40" s="18" t="s">
        <v>133</v>
      </c>
      <c r="AE40" s="18" t="s">
        <v>134</v>
      </c>
      <c r="AF40" s="18" t="s">
        <v>57</v>
      </c>
      <c r="AG40" s="18" t="s">
        <v>57</v>
      </c>
      <c r="AH40" s="5">
        <v>93</v>
      </c>
      <c r="AI40" s="5">
        <v>90</v>
      </c>
      <c r="AJ40" s="5">
        <v>91</v>
      </c>
      <c r="AK40" s="5">
        <v>79</v>
      </c>
      <c r="AL40" s="5">
        <v>72</v>
      </c>
      <c r="AM40" s="18" t="s">
        <v>57</v>
      </c>
      <c r="AN40" s="18" t="s">
        <v>57</v>
      </c>
      <c r="AO40" s="5">
        <v>75</v>
      </c>
      <c r="AP40" s="18" t="s">
        <v>59</v>
      </c>
      <c r="AQ40" s="18" t="s">
        <v>57</v>
      </c>
      <c r="AR40" s="5">
        <v>75</v>
      </c>
      <c r="AS40" s="5">
        <v>67</v>
      </c>
      <c r="AT40" s="5">
        <v>79</v>
      </c>
      <c r="AU40" s="5">
        <v>82</v>
      </c>
      <c r="AV40" s="18" t="s">
        <v>57</v>
      </c>
      <c r="AW40" s="18" t="s">
        <v>57</v>
      </c>
      <c r="AX40" s="12">
        <f t="shared" si="18"/>
        <v>2116.5</v>
      </c>
      <c r="AY40" s="12">
        <v>26.5</v>
      </c>
      <c r="AZ40" s="12">
        <f t="shared" si="1"/>
        <v>79.8679245283019</v>
      </c>
      <c r="BA40" s="12">
        <f t="shared" si="2"/>
        <v>3951</v>
      </c>
      <c r="BB40" s="12">
        <f t="shared" si="3"/>
        <v>50.5</v>
      </c>
      <c r="BC40" s="12">
        <f t="shared" si="4"/>
        <v>78.2376237623762</v>
      </c>
      <c r="BD40" s="12">
        <f t="shared" si="12"/>
        <v>0</v>
      </c>
      <c r="BE40" s="12">
        <f t="shared" si="6"/>
        <v>78.2376237623762</v>
      </c>
    </row>
    <row r="41" spans="1:57">
      <c r="A41" s="6">
        <v>38</v>
      </c>
      <c r="B41" s="18" t="s">
        <v>135</v>
      </c>
      <c r="C41" s="19" t="s">
        <v>136</v>
      </c>
      <c r="D41" s="18" t="s">
        <v>57</v>
      </c>
      <c r="E41" s="18" t="s">
        <v>57</v>
      </c>
      <c r="F41" s="18" t="s">
        <v>57</v>
      </c>
      <c r="G41" s="5">
        <v>85</v>
      </c>
      <c r="H41" s="18" t="s">
        <v>64</v>
      </c>
      <c r="I41" s="5">
        <v>84</v>
      </c>
      <c r="J41" s="5">
        <v>83</v>
      </c>
      <c r="K41" s="5">
        <v>84</v>
      </c>
      <c r="L41" s="18" t="s">
        <v>57</v>
      </c>
      <c r="M41" s="18" t="s">
        <v>64</v>
      </c>
      <c r="N41" s="5">
        <v>87</v>
      </c>
      <c r="O41" s="5">
        <v>81</v>
      </c>
      <c r="P41" s="18" t="s">
        <v>57</v>
      </c>
      <c r="Q41" s="18" t="s">
        <v>57</v>
      </c>
      <c r="R41" s="18" t="s">
        <v>57</v>
      </c>
      <c r="S41" s="18" t="s">
        <v>57</v>
      </c>
      <c r="T41" s="18" t="s">
        <v>57</v>
      </c>
      <c r="U41" s="18" t="s">
        <v>57</v>
      </c>
      <c r="V41" s="5">
        <v>81</v>
      </c>
      <c r="W41" s="18" t="s">
        <v>57</v>
      </c>
      <c r="X41" s="18" t="s">
        <v>130</v>
      </c>
      <c r="Y41" s="18" t="s">
        <v>57</v>
      </c>
      <c r="Z41" s="5">
        <f>G41*3+H41+I41*2+J41*3+K41*2.5+M41+N41*4+O41*2.5+V41*3+51*2</f>
        <v>1927.5</v>
      </c>
      <c r="AA41" s="5">
        <v>24</v>
      </c>
      <c r="AB41" s="5">
        <f t="shared" si="0"/>
        <v>80.3125</v>
      </c>
      <c r="AC41" s="10"/>
      <c r="AD41" s="18" t="s">
        <v>135</v>
      </c>
      <c r="AE41" s="18" t="s">
        <v>136</v>
      </c>
      <c r="AF41" s="5"/>
      <c r="AG41" s="18" t="s">
        <v>57</v>
      </c>
      <c r="AH41" s="5">
        <v>84</v>
      </c>
      <c r="AI41" s="5">
        <v>88</v>
      </c>
      <c r="AJ41" s="5">
        <v>89</v>
      </c>
      <c r="AK41" s="5">
        <v>80</v>
      </c>
      <c r="AL41" s="5">
        <v>71</v>
      </c>
      <c r="AM41" s="18" t="s">
        <v>57</v>
      </c>
      <c r="AN41" s="5">
        <v>62</v>
      </c>
      <c r="AO41" s="5">
        <v>58</v>
      </c>
      <c r="AP41" s="18" t="s">
        <v>59</v>
      </c>
      <c r="AQ41" s="18" t="s">
        <v>57</v>
      </c>
      <c r="AR41" s="5">
        <v>84</v>
      </c>
      <c r="AS41" s="5">
        <v>61</v>
      </c>
      <c r="AT41" s="5">
        <v>86</v>
      </c>
      <c r="AU41" s="5">
        <v>87</v>
      </c>
      <c r="AV41" s="18" t="s">
        <v>57</v>
      </c>
      <c r="AW41" s="18" t="s">
        <v>57</v>
      </c>
      <c r="AX41" s="12">
        <f t="shared" si="19"/>
        <v>2362</v>
      </c>
      <c r="AY41" s="12">
        <v>31</v>
      </c>
      <c r="AZ41" s="12">
        <f t="shared" si="1"/>
        <v>76.1935483870968</v>
      </c>
      <c r="BA41" s="12">
        <f t="shared" si="2"/>
        <v>4289.5</v>
      </c>
      <c r="BB41" s="12">
        <f t="shared" si="3"/>
        <v>55</v>
      </c>
      <c r="BC41" s="12">
        <f t="shared" si="4"/>
        <v>77.9909090909091</v>
      </c>
      <c r="BD41" s="12">
        <f t="shared" si="12"/>
        <v>0</v>
      </c>
      <c r="BE41" s="12">
        <f t="shared" si="6"/>
        <v>77.9909090909091</v>
      </c>
    </row>
    <row r="42" spans="1:57">
      <c r="A42" s="4">
        <v>39</v>
      </c>
      <c r="B42" s="18" t="s">
        <v>137</v>
      </c>
      <c r="C42" s="18" t="s">
        <v>138</v>
      </c>
      <c r="D42" s="18" t="s">
        <v>57</v>
      </c>
      <c r="E42" s="18" t="s">
        <v>57</v>
      </c>
      <c r="F42" s="18" t="s">
        <v>57</v>
      </c>
      <c r="G42" s="5">
        <v>84</v>
      </c>
      <c r="H42" s="18" t="s">
        <v>59</v>
      </c>
      <c r="I42" s="5">
        <v>72</v>
      </c>
      <c r="J42" s="5">
        <v>83</v>
      </c>
      <c r="K42" s="5">
        <v>70</v>
      </c>
      <c r="L42" s="18" t="s">
        <v>57</v>
      </c>
      <c r="M42" s="18" t="s">
        <v>64</v>
      </c>
      <c r="N42" s="5">
        <v>76</v>
      </c>
      <c r="O42" s="5">
        <v>77</v>
      </c>
      <c r="P42" s="18" t="s">
        <v>57</v>
      </c>
      <c r="Q42" s="18" t="s">
        <v>57</v>
      </c>
      <c r="R42" s="18" t="s">
        <v>57</v>
      </c>
      <c r="S42" s="18" t="s">
        <v>57</v>
      </c>
      <c r="T42" s="18" t="s">
        <v>57</v>
      </c>
      <c r="U42" s="18" t="s">
        <v>57</v>
      </c>
      <c r="V42" s="5">
        <v>70</v>
      </c>
      <c r="W42" s="18" t="s">
        <v>57</v>
      </c>
      <c r="X42" s="5">
        <v>61</v>
      </c>
      <c r="Y42" s="18" t="s">
        <v>57</v>
      </c>
      <c r="Z42" s="5">
        <f t="shared" si="20"/>
        <v>1808.5</v>
      </c>
      <c r="AA42" s="5">
        <v>24</v>
      </c>
      <c r="AB42" s="5">
        <f t="shared" si="0"/>
        <v>75.3541666666667</v>
      </c>
      <c r="AC42" s="10"/>
      <c r="AD42" s="18" t="s">
        <v>137</v>
      </c>
      <c r="AE42" s="18" t="s">
        <v>138</v>
      </c>
      <c r="AF42" s="18" t="s">
        <v>57</v>
      </c>
      <c r="AG42" s="18" t="s">
        <v>57</v>
      </c>
      <c r="AH42" s="5">
        <v>83</v>
      </c>
      <c r="AI42" s="5">
        <v>85</v>
      </c>
      <c r="AJ42" s="5">
        <v>79</v>
      </c>
      <c r="AK42" s="5">
        <v>87</v>
      </c>
      <c r="AL42" s="5">
        <v>67</v>
      </c>
      <c r="AM42" s="18" t="s">
        <v>59</v>
      </c>
      <c r="AN42" s="5">
        <v>72</v>
      </c>
      <c r="AO42" s="5">
        <v>88</v>
      </c>
      <c r="AP42" s="18" t="s">
        <v>64</v>
      </c>
      <c r="AQ42" s="18" t="s">
        <v>57</v>
      </c>
      <c r="AR42" s="5">
        <v>78</v>
      </c>
      <c r="AS42" s="5">
        <v>67</v>
      </c>
      <c r="AT42" s="5">
        <v>78</v>
      </c>
      <c r="AU42" s="5">
        <v>88</v>
      </c>
      <c r="AV42" s="18" t="s">
        <v>57</v>
      </c>
      <c r="AW42" s="18" t="s">
        <v>57</v>
      </c>
      <c r="AX42" s="12">
        <f>AH42*3+AI42*1+AJ42*2+AK42*4.5+AL42*2+AM42*1+AN42*4.5+AO42*3+AP42*1+AR42*4+AS42*2+AT42*2+AU42*2</f>
        <v>2543.5</v>
      </c>
      <c r="AY42" s="12">
        <v>32</v>
      </c>
      <c r="AZ42" s="12">
        <f t="shared" si="1"/>
        <v>79.484375</v>
      </c>
      <c r="BA42" s="12">
        <f t="shared" si="2"/>
        <v>4352</v>
      </c>
      <c r="BB42" s="12">
        <f t="shared" si="3"/>
        <v>56</v>
      </c>
      <c r="BC42" s="12">
        <f t="shared" si="4"/>
        <v>77.7142857142857</v>
      </c>
      <c r="BD42" s="12">
        <f t="shared" si="12"/>
        <v>0</v>
      </c>
      <c r="BE42" s="12">
        <f t="shared" si="6"/>
        <v>77.7142857142857</v>
      </c>
    </row>
    <row r="43" spans="1:57">
      <c r="A43" s="4">
        <v>40</v>
      </c>
      <c r="B43" s="18" t="s">
        <v>139</v>
      </c>
      <c r="C43" s="18" t="s">
        <v>140</v>
      </c>
      <c r="D43" s="18" t="s">
        <v>57</v>
      </c>
      <c r="E43" s="18" t="s">
        <v>57</v>
      </c>
      <c r="F43" s="18" t="s">
        <v>57</v>
      </c>
      <c r="G43" s="5">
        <v>75</v>
      </c>
      <c r="H43" s="18" t="s">
        <v>64</v>
      </c>
      <c r="I43" s="5">
        <v>77</v>
      </c>
      <c r="J43" s="5">
        <v>90</v>
      </c>
      <c r="K43" s="5">
        <v>82</v>
      </c>
      <c r="L43" s="18" t="s">
        <v>57</v>
      </c>
      <c r="M43" s="18" t="s">
        <v>59</v>
      </c>
      <c r="N43" s="5">
        <v>72</v>
      </c>
      <c r="O43" s="5">
        <v>85</v>
      </c>
      <c r="P43" s="18" t="s">
        <v>57</v>
      </c>
      <c r="Q43" s="18" t="s">
        <v>57</v>
      </c>
      <c r="R43" s="18" t="s">
        <v>57</v>
      </c>
      <c r="S43" s="18" t="s">
        <v>57</v>
      </c>
      <c r="T43" s="18" t="s">
        <v>57</v>
      </c>
      <c r="U43" s="18" t="s">
        <v>57</v>
      </c>
      <c r="V43" s="5">
        <v>75</v>
      </c>
      <c r="W43" s="18" t="s">
        <v>57</v>
      </c>
      <c r="X43" s="5">
        <v>80</v>
      </c>
      <c r="Y43" s="5">
        <v>60</v>
      </c>
      <c r="Z43" s="5">
        <f>G43*3+H43+I43*2+J43*3+K43*2.5+M43+N43*4+O43*2.5+V43*3+X43*2+Y43*2</f>
        <v>2019.5</v>
      </c>
      <c r="AA43" s="5">
        <v>26</v>
      </c>
      <c r="AB43" s="5">
        <f t="shared" si="0"/>
        <v>77.6730769230769</v>
      </c>
      <c r="AC43" s="10"/>
      <c r="AD43" s="18" t="s">
        <v>139</v>
      </c>
      <c r="AE43" s="18" t="s">
        <v>140</v>
      </c>
      <c r="AF43" s="18" t="s">
        <v>57</v>
      </c>
      <c r="AG43" s="18" t="s">
        <v>57</v>
      </c>
      <c r="AH43" s="5">
        <v>89</v>
      </c>
      <c r="AI43" s="5">
        <v>86</v>
      </c>
      <c r="AJ43" s="5">
        <v>75</v>
      </c>
      <c r="AK43" s="5">
        <v>71</v>
      </c>
      <c r="AL43" s="5">
        <v>66</v>
      </c>
      <c r="AM43" s="18" t="s">
        <v>57</v>
      </c>
      <c r="AN43" s="5">
        <v>73</v>
      </c>
      <c r="AO43" s="5">
        <v>84</v>
      </c>
      <c r="AP43" s="18" t="s">
        <v>64</v>
      </c>
      <c r="AQ43" s="18" t="s">
        <v>57</v>
      </c>
      <c r="AR43" s="5">
        <v>78</v>
      </c>
      <c r="AS43" s="5">
        <v>74</v>
      </c>
      <c r="AT43" s="5">
        <v>86</v>
      </c>
      <c r="AU43" s="5">
        <v>81</v>
      </c>
      <c r="AV43" s="18" t="s">
        <v>57</v>
      </c>
      <c r="AW43" s="18" t="s">
        <v>57</v>
      </c>
      <c r="AX43" s="12">
        <f t="shared" si="19"/>
        <v>2404</v>
      </c>
      <c r="AY43" s="12">
        <v>31</v>
      </c>
      <c r="AZ43" s="12">
        <f t="shared" si="1"/>
        <v>77.5483870967742</v>
      </c>
      <c r="BA43" s="12">
        <f t="shared" si="2"/>
        <v>4423.5</v>
      </c>
      <c r="BB43" s="12">
        <f t="shared" si="3"/>
        <v>57</v>
      </c>
      <c r="BC43" s="12">
        <f t="shared" si="4"/>
        <v>77.6052631578947</v>
      </c>
      <c r="BD43" s="12">
        <f t="shared" si="12"/>
        <v>0</v>
      </c>
      <c r="BE43" s="12">
        <f t="shared" si="6"/>
        <v>77.6052631578947</v>
      </c>
    </row>
    <row r="44" spans="1:57">
      <c r="A44" s="4">
        <v>41</v>
      </c>
      <c r="B44" s="18" t="s">
        <v>141</v>
      </c>
      <c r="C44" s="18" t="s">
        <v>142</v>
      </c>
      <c r="D44" s="18" t="s">
        <v>57</v>
      </c>
      <c r="E44" s="18" t="s">
        <v>57</v>
      </c>
      <c r="F44" s="18" t="s">
        <v>57</v>
      </c>
      <c r="G44" s="5">
        <v>86</v>
      </c>
      <c r="H44" s="18" t="s">
        <v>58</v>
      </c>
      <c r="I44" s="5">
        <v>93</v>
      </c>
      <c r="J44" s="5">
        <v>74</v>
      </c>
      <c r="K44" s="5">
        <v>94</v>
      </c>
      <c r="L44" s="18" t="s">
        <v>57</v>
      </c>
      <c r="M44" s="18" t="s">
        <v>59</v>
      </c>
      <c r="N44" s="5">
        <v>60</v>
      </c>
      <c r="O44" s="5">
        <v>67</v>
      </c>
      <c r="P44" s="18" t="s">
        <v>57</v>
      </c>
      <c r="Q44" s="18" t="s">
        <v>57</v>
      </c>
      <c r="R44" s="18" t="s">
        <v>57</v>
      </c>
      <c r="S44" s="18" t="s">
        <v>57</v>
      </c>
      <c r="T44" s="18" t="s">
        <v>57</v>
      </c>
      <c r="U44" s="18" t="s">
        <v>57</v>
      </c>
      <c r="V44" s="5">
        <v>72</v>
      </c>
      <c r="W44" s="18" t="s">
        <v>57</v>
      </c>
      <c r="X44" s="5">
        <v>60</v>
      </c>
      <c r="Y44" s="18" t="s">
        <v>57</v>
      </c>
      <c r="Z44" s="5">
        <f t="shared" ref="Z44:Z48" si="21">G44*3+H44+I44*2+J44*3+K44*2.5+M44+N44*4+O44*2.5+V44*3+X44*2</f>
        <v>1824.5</v>
      </c>
      <c r="AA44" s="5">
        <v>24</v>
      </c>
      <c r="AB44" s="5">
        <f t="shared" si="0"/>
        <v>76.0208333333333</v>
      </c>
      <c r="AC44" s="10"/>
      <c r="AD44" s="18" t="s">
        <v>141</v>
      </c>
      <c r="AE44" s="18" t="s">
        <v>142</v>
      </c>
      <c r="AF44" s="18" t="s">
        <v>57</v>
      </c>
      <c r="AG44" s="18" t="s">
        <v>57</v>
      </c>
      <c r="AH44" s="5">
        <v>83</v>
      </c>
      <c r="AI44" s="5">
        <v>82</v>
      </c>
      <c r="AJ44" s="5">
        <v>75</v>
      </c>
      <c r="AK44" s="5">
        <v>91</v>
      </c>
      <c r="AL44" s="5">
        <v>66</v>
      </c>
      <c r="AM44" s="18" t="s">
        <v>57</v>
      </c>
      <c r="AN44" s="18" t="s">
        <v>57</v>
      </c>
      <c r="AO44" s="5">
        <v>83</v>
      </c>
      <c r="AP44" s="18" t="s">
        <v>64</v>
      </c>
      <c r="AQ44" s="18" t="s">
        <v>57</v>
      </c>
      <c r="AR44" s="5">
        <v>72</v>
      </c>
      <c r="AS44" s="5">
        <v>61</v>
      </c>
      <c r="AT44" s="5">
        <v>78</v>
      </c>
      <c r="AU44" s="5">
        <v>91</v>
      </c>
      <c r="AV44" s="18" t="s">
        <v>57</v>
      </c>
      <c r="AW44" s="18" t="s">
        <v>57</v>
      </c>
      <c r="AX44" s="12">
        <f t="shared" ref="AX44:AX48" si="22">AH44*3+AI44*1+AJ44*2+AK44*4.5+AL44*2+AO44*3+AP44*1+AR44*4+AS44*2+AT44*2+AU44*2</f>
        <v>2094.5</v>
      </c>
      <c r="AY44" s="12">
        <v>26.5</v>
      </c>
      <c r="AZ44" s="12">
        <f t="shared" si="1"/>
        <v>79.0377358490566</v>
      </c>
      <c r="BA44" s="12">
        <f t="shared" si="2"/>
        <v>3919</v>
      </c>
      <c r="BB44" s="12">
        <f t="shared" si="3"/>
        <v>50.5</v>
      </c>
      <c r="BC44" s="12">
        <f t="shared" si="4"/>
        <v>77.6039603960396</v>
      </c>
      <c r="BD44" s="12">
        <f t="shared" si="12"/>
        <v>0</v>
      </c>
      <c r="BE44" s="12">
        <f t="shared" si="6"/>
        <v>77.6039603960396</v>
      </c>
    </row>
    <row r="45" spans="1:57">
      <c r="A45" s="6">
        <v>42</v>
      </c>
      <c r="B45" s="18" t="s">
        <v>143</v>
      </c>
      <c r="C45" s="19" t="s">
        <v>144</v>
      </c>
      <c r="D45" s="18" t="s">
        <v>57</v>
      </c>
      <c r="E45" s="18" t="s">
        <v>57</v>
      </c>
      <c r="F45" s="18" t="s">
        <v>57</v>
      </c>
      <c r="G45" s="5">
        <v>90</v>
      </c>
      <c r="H45" s="18" t="s">
        <v>58</v>
      </c>
      <c r="I45" s="18" t="s">
        <v>145</v>
      </c>
      <c r="J45" s="5">
        <v>74</v>
      </c>
      <c r="K45" s="5">
        <v>61</v>
      </c>
      <c r="L45" s="18" t="s">
        <v>57</v>
      </c>
      <c r="M45" s="18" t="s">
        <v>64</v>
      </c>
      <c r="N45" s="5">
        <v>90</v>
      </c>
      <c r="O45" s="5">
        <v>64</v>
      </c>
      <c r="P45" s="18" t="s">
        <v>57</v>
      </c>
      <c r="Q45" s="18" t="s">
        <v>57</v>
      </c>
      <c r="R45" s="18" t="s">
        <v>57</v>
      </c>
      <c r="S45" s="18" t="s">
        <v>57</v>
      </c>
      <c r="T45" s="18" t="s">
        <v>57</v>
      </c>
      <c r="U45" s="5">
        <v>67</v>
      </c>
      <c r="V45" s="5">
        <v>72</v>
      </c>
      <c r="W45" s="18" t="s">
        <v>57</v>
      </c>
      <c r="X45" s="5">
        <v>62</v>
      </c>
      <c r="Y45" s="18" t="s">
        <v>57</v>
      </c>
      <c r="Z45" s="5">
        <f>G45*3+H45+42*2+J45*3+K45*2.5+M45+N45*4+O45*2.5+U45*3+V45*3+X45*2</f>
        <v>1959.5</v>
      </c>
      <c r="AA45" s="5">
        <v>27</v>
      </c>
      <c r="AB45" s="5">
        <f t="shared" si="0"/>
        <v>72.5740740740741</v>
      </c>
      <c r="AC45" s="10"/>
      <c r="AD45" s="18" t="s">
        <v>143</v>
      </c>
      <c r="AE45" s="18" t="s">
        <v>144</v>
      </c>
      <c r="AF45" s="18" t="s">
        <v>57</v>
      </c>
      <c r="AG45" s="18" t="s">
        <v>57</v>
      </c>
      <c r="AH45" s="5">
        <v>91</v>
      </c>
      <c r="AI45" s="5">
        <v>85</v>
      </c>
      <c r="AJ45" s="5">
        <v>82</v>
      </c>
      <c r="AK45" s="5">
        <v>77</v>
      </c>
      <c r="AL45" s="5">
        <v>67</v>
      </c>
      <c r="AM45" s="18" t="s">
        <v>57</v>
      </c>
      <c r="AN45" s="18" t="s">
        <v>57</v>
      </c>
      <c r="AO45" s="5">
        <v>92</v>
      </c>
      <c r="AP45" s="18" t="s">
        <v>58</v>
      </c>
      <c r="AQ45" s="18" t="s">
        <v>57</v>
      </c>
      <c r="AR45" s="5">
        <v>89</v>
      </c>
      <c r="AS45" s="5">
        <v>73</v>
      </c>
      <c r="AT45" s="5">
        <v>78</v>
      </c>
      <c r="AU45" s="5">
        <v>79</v>
      </c>
      <c r="AV45" s="18" t="s">
        <v>57</v>
      </c>
      <c r="AW45" s="18" t="s">
        <v>57</v>
      </c>
      <c r="AX45" s="12">
        <f t="shared" si="22"/>
        <v>2189.5</v>
      </c>
      <c r="AY45" s="12">
        <v>26.5</v>
      </c>
      <c r="AZ45" s="12">
        <f t="shared" si="1"/>
        <v>82.622641509434</v>
      </c>
      <c r="BA45" s="12">
        <f t="shared" si="2"/>
        <v>4149</v>
      </c>
      <c r="BB45" s="12">
        <f t="shared" si="3"/>
        <v>53.5</v>
      </c>
      <c r="BC45" s="12">
        <f t="shared" si="4"/>
        <v>77.5514018691589</v>
      </c>
      <c r="BD45" s="12">
        <f t="shared" si="12"/>
        <v>0</v>
      </c>
      <c r="BE45" s="12">
        <f t="shared" si="6"/>
        <v>77.5514018691589</v>
      </c>
    </row>
    <row r="46" spans="1:57">
      <c r="A46" s="4">
        <v>43</v>
      </c>
      <c r="B46" s="18" t="s">
        <v>146</v>
      </c>
      <c r="C46" s="18" t="s">
        <v>147</v>
      </c>
      <c r="D46" s="18" t="s">
        <v>57</v>
      </c>
      <c r="E46" s="18" t="s">
        <v>57</v>
      </c>
      <c r="F46" s="18" t="s">
        <v>57</v>
      </c>
      <c r="G46" s="5">
        <v>91</v>
      </c>
      <c r="H46" s="18" t="s">
        <v>64</v>
      </c>
      <c r="I46" s="5">
        <v>68</v>
      </c>
      <c r="J46" s="5">
        <v>76</v>
      </c>
      <c r="K46" s="5">
        <v>84</v>
      </c>
      <c r="L46" s="18" t="s">
        <v>57</v>
      </c>
      <c r="M46" s="18" t="s">
        <v>59</v>
      </c>
      <c r="N46" s="5">
        <v>77</v>
      </c>
      <c r="O46" s="5">
        <v>73</v>
      </c>
      <c r="P46" s="18" t="s">
        <v>57</v>
      </c>
      <c r="Q46" s="18" t="s">
        <v>57</v>
      </c>
      <c r="R46" s="18" t="s">
        <v>57</v>
      </c>
      <c r="S46" s="18" t="s">
        <v>57</v>
      </c>
      <c r="T46" s="18" t="s">
        <v>57</v>
      </c>
      <c r="U46" s="18" t="s">
        <v>57</v>
      </c>
      <c r="V46" s="5">
        <v>75</v>
      </c>
      <c r="W46" s="18" t="s">
        <v>57</v>
      </c>
      <c r="X46" s="5">
        <v>67</v>
      </c>
      <c r="Y46" s="18" t="s">
        <v>57</v>
      </c>
      <c r="Z46" s="5">
        <f t="shared" si="21"/>
        <v>1856.5</v>
      </c>
      <c r="AA46" s="5">
        <v>24</v>
      </c>
      <c r="AB46" s="5">
        <f t="shared" si="0"/>
        <v>77.3541666666667</v>
      </c>
      <c r="AC46" s="10"/>
      <c r="AD46" s="18" t="s">
        <v>146</v>
      </c>
      <c r="AE46" s="18" t="s">
        <v>147</v>
      </c>
      <c r="AF46" s="18" t="s">
        <v>57</v>
      </c>
      <c r="AG46" s="18" t="s">
        <v>57</v>
      </c>
      <c r="AH46" s="5">
        <v>83</v>
      </c>
      <c r="AI46" s="5">
        <v>82</v>
      </c>
      <c r="AJ46" s="5">
        <v>68</v>
      </c>
      <c r="AK46" s="5">
        <v>79</v>
      </c>
      <c r="AL46" s="5">
        <v>62</v>
      </c>
      <c r="AM46" s="18" t="s">
        <v>57</v>
      </c>
      <c r="AN46" s="18" t="s">
        <v>57</v>
      </c>
      <c r="AO46" s="5">
        <v>83</v>
      </c>
      <c r="AP46" s="18" t="s">
        <v>64</v>
      </c>
      <c r="AQ46" s="18" t="s">
        <v>57</v>
      </c>
      <c r="AR46" s="5">
        <v>79</v>
      </c>
      <c r="AS46" s="5">
        <v>77</v>
      </c>
      <c r="AT46" s="5">
        <v>82</v>
      </c>
      <c r="AU46" s="5">
        <v>77</v>
      </c>
      <c r="AV46" s="18" t="s">
        <v>57</v>
      </c>
      <c r="AW46" s="18" t="s">
        <v>57</v>
      </c>
      <c r="AX46" s="12">
        <f t="shared" si="22"/>
        <v>2058.5</v>
      </c>
      <c r="AY46" s="12">
        <v>26.5</v>
      </c>
      <c r="AZ46" s="12">
        <f t="shared" si="1"/>
        <v>77.6792452830189</v>
      </c>
      <c r="BA46" s="12">
        <f t="shared" si="2"/>
        <v>3915</v>
      </c>
      <c r="BB46" s="12">
        <f t="shared" si="3"/>
        <v>50.5</v>
      </c>
      <c r="BC46" s="12">
        <f t="shared" si="4"/>
        <v>77.5247524752475</v>
      </c>
      <c r="BD46" s="12">
        <f t="shared" si="12"/>
        <v>0</v>
      </c>
      <c r="BE46" s="12">
        <f t="shared" si="6"/>
        <v>77.5247524752475</v>
      </c>
    </row>
    <row r="47" spans="1:57">
      <c r="A47" s="4">
        <v>44</v>
      </c>
      <c r="B47" s="18" t="s">
        <v>148</v>
      </c>
      <c r="C47" s="18" t="s">
        <v>149</v>
      </c>
      <c r="D47" s="18" t="s">
        <v>57</v>
      </c>
      <c r="E47" s="18" t="s">
        <v>57</v>
      </c>
      <c r="F47" s="18" t="s">
        <v>57</v>
      </c>
      <c r="G47" s="5">
        <v>89</v>
      </c>
      <c r="H47" s="18" t="s">
        <v>59</v>
      </c>
      <c r="I47" s="5">
        <v>86</v>
      </c>
      <c r="J47" s="5">
        <v>73</v>
      </c>
      <c r="K47" s="5">
        <v>82</v>
      </c>
      <c r="L47" s="18" t="s">
        <v>57</v>
      </c>
      <c r="M47" s="18" t="s">
        <v>59</v>
      </c>
      <c r="N47" s="5">
        <v>80</v>
      </c>
      <c r="O47" s="5">
        <v>64</v>
      </c>
      <c r="P47" s="18" t="s">
        <v>57</v>
      </c>
      <c r="Q47" s="18" t="s">
        <v>57</v>
      </c>
      <c r="R47" s="18" t="s">
        <v>57</v>
      </c>
      <c r="S47" s="18" t="s">
        <v>57</v>
      </c>
      <c r="T47" s="18" t="s">
        <v>57</v>
      </c>
      <c r="U47" s="18" t="s">
        <v>57</v>
      </c>
      <c r="V47" s="5">
        <v>74</v>
      </c>
      <c r="W47" s="18" t="s">
        <v>57</v>
      </c>
      <c r="X47" s="5">
        <v>64</v>
      </c>
      <c r="Y47" s="5">
        <v>75</v>
      </c>
      <c r="Z47" s="5">
        <f>G47*3+H47+I47*2+J47*3+K47*2.5+M47+N47*4+O47*2.5+V47*3+X47*2+Y47*2</f>
        <v>2013</v>
      </c>
      <c r="AA47" s="5">
        <v>26</v>
      </c>
      <c r="AB47" s="5">
        <f t="shared" si="0"/>
        <v>77.4230769230769</v>
      </c>
      <c r="AC47" s="10"/>
      <c r="AD47" s="18" t="s">
        <v>148</v>
      </c>
      <c r="AE47" s="18" t="s">
        <v>149</v>
      </c>
      <c r="AF47" s="18" t="s">
        <v>57</v>
      </c>
      <c r="AG47" s="18" t="s">
        <v>57</v>
      </c>
      <c r="AH47" s="5">
        <v>84</v>
      </c>
      <c r="AI47" s="5">
        <v>87</v>
      </c>
      <c r="AJ47" s="5">
        <v>84</v>
      </c>
      <c r="AK47" s="5">
        <v>72</v>
      </c>
      <c r="AL47" s="5">
        <v>62</v>
      </c>
      <c r="AM47" s="18" t="s">
        <v>57</v>
      </c>
      <c r="AN47" s="18" t="s">
        <v>57</v>
      </c>
      <c r="AO47" s="5">
        <v>88</v>
      </c>
      <c r="AP47" s="18" t="s">
        <v>59</v>
      </c>
      <c r="AQ47" s="18" t="s">
        <v>57</v>
      </c>
      <c r="AR47" s="5">
        <v>68</v>
      </c>
      <c r="AS47" s="5">
        <v>67</v>
      </c>
      <c r="AT47" s="5">
        <v>86</v>
      </c>
      <c r="AU47" s="5">
        <v>87</v>
      </c>
      <c r="AV47" s="18" t="s">
        <v>57</v>
      </c>
      <c r="AW47" s="18" t="s">
        <v>57</v>
      </c>
      <c r="AX47" s="12">
        <f t="shared" si="22"/>
        <v>2056</v>
      </c>
      <c r="AY47" s="12">
        <v>26.5</v>
      </c>
      <c r="AZ47" s="12">
        <f t="shared" si="1"/>
        <v>77.5849056603774</v>
      </c>
      <c r="BA47" s="12">
        <f t="shared" si="2"/>
        <v>4069</v>
      </c>
      <c r="BB47" s="12">
        <f t="shared" si="3"/>
        <v>52.5</v>
      </c>
      <c r="BC47" s="12">
        <f t="shared" si="4"/>
        <v>77.5047619047619</v>
      </c>
      <c r="BD47" s="12">
        <f t="shared" si="12"/>
        <v>0</v>
      </c>
      <c r="BE47" s="12">
        <f t="shared" si="6"/>
        <v>77.5047619047619</v>
      </c>
    </row>
    <row r="48" spans="1:57">
      <c r="A48" s="6">
        <v>45</v>
      </c>
      <c r="B48" s="18" t="s">
        <v>150</v>
      </c>
      <c r="C48" s="18" t="s">
        <v>151</v>
      </c>
      <c r="D48" s="18" t="s">
        <v>57</v>
      </c>
      <c r="E48" s="18" t="s">
        <v>57</v>
      </c>
      <c r="F48" s="18" t="s">
        <v>57</v>
      </c>
      <c r="G48" s="5">
        <v>85</v>
      </c>
      <c r="H48" s="18" t="s">
        <v>58</v>
      </c>
      <c r="I48" s="5">
        <v>93</v>
      </c>
      <c r="J48" s="5">
        <v>67</v>
      </c>
      <c r="K48" s="5">
        <v>80</v>
      </c>
      <c r="L48" s="18" t="s">
        <v>57</v>
      </c>
      <c r="M48" s="18" t="s">
        <v>59</v>
      </c>
      <c r="N48" s="5">
        <v>65</v>
      </c>
      <c r="O48" s="5">
        <v>80</v>
      </c>
      <c r="P48" s="18" t="s">
        <v>57</v>
      </c>
      <c r="Q48" s="18" t="s">
        <v>57</v>
      </c>
      <c r="R48" s="18" t="s">
        <v>57</v>
      </c>
      <c r="S48" s="18" t="s">
        <v>57</v>
      </c>
      <c r="T48" s="18" t="s">
        <v>57</v>
      </c>
      <c r="U48" s="18" t="s">
        <v>57</v>
      </c>
      <c r="V48" s="5">
        <v>72</v>
      </c>
      <c r="W48" s="18" t="s">
        <v>57</v>
      </c>
      <c r="X48" s="5">
        <v>77</v>
      </c>
      <c r="Y48" s="18" t="s">
        <v>57</v>
      </c>
      <c r="Z48" s="5">
        <f t="shared" si="21"/>
        <v>1852</v>
      </c>
      <c r="AA48" s="5">
        <v>24</v>
      </c>
      <c r="AB48" s="5">
        <f t="shared" si="0"/>
        <v>77.1666666666667</v>
      </c>
      <c r="AC48" s="10"/>
      <c r="AD48" s="18" t="s">
        <v>150</v>
      </c>
      <c r="AE48" s="19" t="s">
        <v>151</v>
      </c>
      <c r="AF48" s="18" t="s">
        <v>57</v>
      </c>
      <c r="AG48" s="18" t="s">
        <v>57</v>
      </c>
      <c r="AH48" s="5">
        <v>87</v>
      </c>
      <c r="AI48" s="5">
        <v>81</v>
      </c>
      <c r="AJ48" s="5">
        <v>81</v>
      </c>
      <c r="AK48" s="5">
        <v>83</v>
      </c>
      <c r="AL48" s="5">
        <v>56</v>
      </c>
      <c r="AM48" s="18" t="s">
        <v>57</v>
      </c>
      <c r="AN48" s="18" t="s">
        <v>57</v>
      </c>
      <c r="AO48" s="5">
        <v>81</v>
      </c>
      <c r="AP48" s="18" t="s">
        <v>64</v>
      </c>
      <c r="AQ48" s="18" t="s">
        <v>57</v>
      </c>
      <c r="AR48" s="5">
        <v>72</v>
      </c>
      <c r="AS48" s="5">
        <v>70</v>
      </c>
      <c r="AT48" s="5">
        <v>82</v>
      </c>
      <c r="AU48" s="5">
        <v>81</v>
      </c>
      <c r="AV48" s="18" t="s">
        <v>57</v>
      </c>
      <c r="AW48" s="18" t="s">
        <v>57</v>
      </c>
      <c r="AX48" s="12">
        <f t="shared" si="22"/>
        <v>2061.5</v>
      </c>
      <c r="AY48" s="12">
        <v>26.5</v>
      </c>
      <c r="AZ48" s="12">
        <f t="shared" si="1"/>
        <v>77.7924528301887</v>
      </c>
      <c r="BA48" s="12">
        <f t="shared" si="2"/>
        <v>3913.5</v>
      </c>
      <c r="BB48" s="12">
        <f t="shared" si="3"/>
        <v>50.5</v>
      </c>
      <c r="BC48" s="12">
        <f t="shared" si="4"/>
        <v>77.4950495049505</v>
      </c>
      <c r="BD48" s="12">
        <f t="shared" si="12"/>
        <v>0</v>
      </c>
      <c r="BE48" s="12">
        <f t="shared" si="6"/>
        <v>77.4950495049505</v>
      </c>
    </row>
    <row r="49" spans="1:57">
      <c r="A49" s="6">
        <v>46</v>
      </c>
      <c r="B49" s="18" t="s">
        <v>152</v>
      </c>
      <c r="C49" s="19" t="s">
        <v>153</v>
      </c>
      <c r="D49" s="18" t="s">
        <v>57</v>
      </c>
      <c r="E49" s="18" t="s">
        <v>57</v>
      </c>
      <c r="F49" s="18" t="s">
        <v>57</v>
      </c>
      <c r="G49" s="5">
        <v>92</v>
      </c>
      <c r="H49" s="18" t="s">
        <v>59</v>
      </c>
      <c r="I49" s="5">
        <v>87</v>
      </c>
      <c r="J49" s="18" t="s">
        <v>154</v>
      </c>
      <c r="K49" s="5">
        <v>74</v>
      </c>
      <c r="L49" s="18" t="s">
        <v>57</v>
      </c>
      <c r="M49" s="18" t="s">
        <v>64</v>
      </c>
      <c r="N49" s="5">
        <v>74</v>
      </c>
      <c r="O49" s="5">
        <v>90</v>
      </c>
      <c r="P49" s="18" t="s">
        <v>57</v>
      </c>
      <c r="Q49" s="18" t="s">
        <v>57</v>
      </c>
      <c r="R49" s="18" t="s">
        <v>57</v>
      </c>
      <c r="S49" s="18" t="s">
        <v>57</v>
      </c>
      <c r="T49" s="18" t="s">
        <v>57</v>
      </c>
      <c r="U49" s="18" t="s">
        <v>57</v>
      </c>
      <c r="V49" s="5">
        <v>70</v>
      </c>
      <c r="W49" s="18" t="s">
        <v>57</v>
      </c>
      <c r="X49" s="5">
        <v>61</v>
      </c>
      <c r="Y49" s="18" t="s">
        <v>57</v>
      </c>
      <c r="Z49" s="5">
        <f>G49*3+H49+I49*2+58*3+K49*2.5+M49+N49*4+O49*2.5+V49*3+X49*2</f>
        <v>1822</v>
      </c>
      <c r="AA49" s="5">
        <v>24</v>
      </c>
      <c r="AB49" s="5">
        <f t="shared" si="0"/>
        <v>75.9166666666667</v>
      </c>
      <c r="AC49" s="10"/>
      <c r="AD49" s="18" t="s">
        <v>152</v>
      </c>
      <c r="AE49" s="18" t="s">
        <v>153</v>
      </c>
      <c r="AF49" s="5"/>
      <c r="AG49" s="18" t="s">
        <v>57</v>
      </c>
      <c r="AH49" s="5">
        <v>92</v>
      </c>
      <c r="AI49" s="5">
        <v>83</v>
      </c>
      <c r="AJ49" s="5">
        <v>80</v>
      </c>
      <c r="AK49" s="5">
        <v>74</v>
      </c>
      <c r="AL49" s="5">
        <v>60</v>
      </c>
      <c r="AM49" s="18" t="s">
        <v>57</v>
      </c>
      <c r="AN49" s="5">
        <v>67</v>
      </c>
      <c r="AO49" s="5">
        <v>92</v>
      </c>
      <c r="AP49" s="18" t="s">
        <v>64</v>
      </c>
      <c r="AQ49" s="18" t="s">
        <v>57</v>
      </c>
      <c r="AR49" s="5">
        <v>68</v>
      </c>
      <c r="AS49" s="5">
        <v>79</v>
      </c>
      <c r="AT49" s="5">
        <v>88</v>
      </c>
      <c r="AU49" s="5">
        <v>92</v>
      </c>
      <c r="AV49" s="18" t="s">
        <v>57</v>
      </c>
      <c r="AW49" s="18" t="s">
        <v>57</v>
      </c>
      <c r="AX49" s="12">
        <f t="shared" ref="AX49:AX55" si="23">AH49*3+AI49*1+AJ49*2+AK49*4.5+AL49*2+AN49*4.5+AO49*3+AP49*1+AR49*4+AS49*2+AT49*2+AU49*2</f>
        <v>2414.5</v>
      </c>
      <c r="AY49" s="12">
        <v>31</v>
      </c>
      <c r="AZ49" s="12">
        <f t="shared" si="1"/>
        <v>77.8870967741936</v>
      </c>
      <c r="BA49" s="12">
        <f t="shared" si="2"/>
        <v>4236.5</v>
      </c>
      <c r="BB49" s="12">
        <f t="shared" si="3"/>
        <v>55</v>
      </c>
      <c r="BC49" s="12">
        <f t="shared" si="4"/>
        <v>77.0272727272727</v>
      </c>
      <c r="BD49" s="12">
        <f t="shared" si="12"/>
        <v>0</v>
      </c>
      <c r="BE49" s="12">
        <f t="shared" si="6"/>
        <v>77.0272727272727</v>
      </c>
    </row>
    <row r="50" spans="1:57">
      <c r="A50" s="6">
        <v>47</v>
      </c>
      <c r="B50" s="18" t="s">
        <v>155</v>
      </c>
      <c r="C50" s="19" t="s">
        <v>156</v>
      </c>
      <c r="D50" s="18" t="s">
        <v>57</v>
      </c>
      <c r="E50" s="18" t="s">
        <v>57</v>
      </c>
      <c r="F50" s="18" t="s">
        <v>57</v>
      </c>
      <c r="G50" s="5">
        <v>78</v>
      </c>
      <c r="H50" s="18" t="s">
        <v>64</v>
      </c>
      <c r="I50" s="5">
        <v>91</v>
      </c>
      <c r="J50" s="5">
        <v>66</v>
      </c>
      <c r="K50" s="5">
        <v>83</v>
      </c>
      <c r="L50" s="18" t="s">
        <v>57</v>
      </c>
      <c r="M50" s="18" t="s">
        <v>59</v>
      </c>
      <c r="N50" s="5">
        <v>75</v>
      </c>
      <c r="O50" s="5">
        <v>84</v>
      </c>
      <c r="P50" s="18" t="s">
        <v>57</v>
      </c>
      <c r="Q50" s="18" t="s">
        <v>57</v>
      </c>
      <c r="R50" s="18" t="s">
        <v>57</v>
      </c>
      <c r="S50" s="18" t="s">
        <v>57</v>
      </c>
      <c r="T50" s="18" t="s">
        <v>57</v>
      </c>
      <c r="U50" s="18" t="s">
        <v>57</v>
      </c>
      <c r="V50" s="5">
        <v>81</v>
      </c>
      <c r="W50" s="18" t="s">
        <v>57</v>
      </c>
      <c r="X50" s="18" t="s">
        <v>157</v>
      </c>
      <c r="Y50" s="18" t="s">
        <v>57</v>
      </c>
      <c r="Z50" s="5">
        <f>G50*3+H50+I50*2+J50*3+K50*2.5+M50+N50*4+O50*2.5+V50*3+32*2</f>
        <v>1798.5</v>
      </c>
      <c r="AA50" s="5">
        <v>24</v>
      </c>
      <c r="AB50" s="5">
        <f t="shared" si="0"/>
        <v>74.9375</v>
      </c>
      <c r="AC50" s="10"/>
      <c r="AD50" s="18" t="s">
        <v>155</v>
      </c>
      <c r="AE50" s="18" t="s">
        <v>156</v>
      </c>
      <c r="AF50" s="18" t="s">
        <v>57</v>
      </c>
      <c r="AG50" s="18" t="s">
        <v>57</v>
      </c>
      <c r="AH50" s="5">
        <v>83</v>
      </c>
      <c r="AI50" s="5">
        <v>84</v>
      </c>
      <c r="AJ50" s="5">
        <v>79</v>
      </c>
      <c r="AK50" s="5">
        <v>82</v>
      </c>
      <c r="AL50" s="5">
        <v>63</v>
      </c>
      <c r="AM50" s="18" t="s">
        <v>57</v>
      </c>
      <c r="AN50" s="5">
        <v>76</v>
      </c>
      <c r="AO50" s="5">
        <v>92</v>
      </c>
      <c r="AP50" s="18" t="s">
        <v>64</v>
      </c>
      <c r="AQ50" s="18" t="s">
        <v>57</v>
      </c>
      <c r="AR50" s="5">
        <v>72</v>
      </c>
      <c r="AS50" s="5">
        <v>70</v>
      </c>
      <c r="AT50" s="5">
        <v>79</v>
      </c>
      <c r="AU50" s="5">
        <v>85</v>
      </c>
      <c r="AV50" s="18" t="s">
        <v>57</v>
      </c>
      <c r="AW50" s="18" t="s">
        <v>57</v>
      </c>
      <c r="AX50" s="12">
        <f t="shared" si="23"/>
        <v>2435</v>
      </c>
      <c r="AY50" s="12">
        <v>31</v>
      </c>
      <c r="AZ50" s="12">
        <f t="shared" si="1"/>
        <v>78.5483870967742</v>
      </c>
      <c r="BA50" s="12">
        <f t="shared" si="2"/>
        <v>4233.5</v>
      </c>
      <c r="BB50" s="12">
        <f t="shared" si="3"/>
        <v>55</v>
      </c>
      <c r="BC50" s="12">
        <f t="shared" si="4"/>
        <v>76.9727272727273</v>
      </c>
      <c r="BD50" s="12">
        <f t="shared" si="12"/>
        <v>0</v>
      </c>
      <c r="BE50" s="12">
        <f t="shared" si="6"/>
        <v>76.9727272727273</v>
      </c>
    </row>
    <row r="51" spans="1:57">
      <c r="A51" s="6">
        <v>48</v>
      </c>
      <c r="B51" s="18" t="s">
        <v>158</v>
      </c>
      <c r="C51" s="19" t="s">
        <v>159</v>
      </c>
      <c r="D51" s="18" t="s">
        <v>57</v>
      </c>
      <c r="E51" s="18" t="s">
        <v>57</v>
      </c>
      <c r="F51" s="18" t="s">
        <v>57</v>
      </c>
      <c r="G51" s="5">
        <v>67</v>
      </c>
      <c r="H51" s="18" t="s">
        <v>59</v>
      </c>
      <c r="I51" s="5">
        <v>86</v>
      </c>
      <c r="J51" s="5">
        <v>70</v>
      </c>
      <c r="K51" s="5">
        <v>78</v>
      </c>
      <c r="L51" s="18" t="s">
        <v>57</v>
      </c>
      <c r="M51" s="18" t="s">
        <v>64</v>
      </c>
      <c r="N51" s="5">
        <v>76</v>
      </c>
      <c r="O51" s="5">
        <v>68</v>
      </c>
      <c r="P51" s="18" t="s">
        <v>57</v>
      </c>
      <c r="Q51" s="18" t="s">
        <v>57</v>
      </c>
      <c r="R51" s="18" t="s">
        <v>57</v>
      </c>
      <c r="S51" s="18" t="s">
        <v>57</v>
      </c>
      <c r="T51" s="18" t="s">
        <v>57</v>
      </c>
      <c r="U51" s="18" t="s">
        <v>57</v>
      </c>
      <c r="V51" s="5">
        <v>82</v>
      </c>
      <c r="W51" s="18" t="s">
        <v>57</v>
      </c>
      <c r="X51" s="18" t="s">
        <v>160</v>
      </c>
      <c r="Y51" s="18" t="s">
        <v>57</v>
      </c>
      <c r="Z51" s="5">
        <f>G51*3+H51+I51*2+J51*3+K51*2.5+M51+N51*4+O51*2.5+V51*3+53*2</f>
        <v>1764</v>
      </c>
      <c r="AA51" s="5">
        <v>24</v>
      </c>
      <c r="AB51" s="5">
        <f t="shared" si="0"/>
        <v>73.5</v>
      </c>
      <c r="AC51" s="10"/>
      <c r="AD51" s="18" t="s">
        <v>158</v>
      </c>
      <c r="AE51" s="18" t="s">
        <v>159</v>
      </c>
      <c r="AF51" s="18" t="s">
        <v>57</v>
      </c>
      <c r="AG51" s="18" t="s">
        <v>57</v>
      </c>
      <c r="AH51" s="5">
        <v>88</v>
      </c>
      <c r="AI51" s="5">
        <v>81</v>
      </c>
      <c r="AJ51" s="5">
        <v>75</v>
      </c>
      <c r="AK51" s="5">
        <v>79</v>
      </c>
      <c r="AL51" s="5">
        <v>78</v>
      </c>
      <c r="AM51" s="18" t="s">
        <v>57</v>
      </c>
      <c r="AN51" s="18" t="s">
        <v>57</v>
      </c>
      <c r="AO51" s="5">
        <v>63</v>
      </c>
      <c r="AP51" s="18" t="s">
        <v>58</v>
      </c>
      <c r="AQ51" s="18" t="s">
        <v>57</v>
      </c>
      <c r="AR51" s="5">
        <v>79</v>
      </c>
      <c r="AS51" s="5">
        <v>85</v>
      </c>
      <c r="AT51" s="5">
        <v>92</v>
      </c>
      <c r="AU51" s="5">
        <v>81</v>
      </c>
      <c r="AV51" s="18" t="s">
        <v>57</v>
      </c>
      <c r="AW51" s="18" t="s">
        <v>57</v>
      </c>
      <c r="AX51" s="12">
        <f>AH51*3+AI51*1+AJ51*2+AK51*4.5+AL51*2+AO51*3+AP51*1+AR51*4+AS51*2+AT51*2+AU51*2</f>
        <v>2122.5</v>
      </c>
      <c r="AY51" s="12">
        <v>26.5</v>
      </c>
      <c r="AZ51" s="12">
        <f t="shared" si="1"/>
        <v>80.0943396226415</v>
      </c>
      <c r="BA51" s="12">
        <f t="shared" si="2"/>
        <v>3886.5</v>
      </c>
      <c r="BB51" s="12">
        <f t="shared" si="3"/>
        <v>50.5</v>
      </c>
      <c r="BC51" s="12">
        <f t="shared" si="4"/>
        <v>76.960396039604</v>
      </c>
      <c r="BD51" s="12">
        <f t="shared" si="12"/>
        <v>0</v>
      </c>
      <c r="BE51" s="12">
        <f t="shared" si="6"/>
        <v>76.960396039604</v>
      </c>
    </row>
    <row r="52" spans="1:57">
      <c r="A52" s="6">
        <v>49</v>
      </c>
      <c r="B52" s="18" t="s">
        <v>161</v>
      </c>
      <c r="C52" s="19" t="s">
        <v>162</v>
      </c>
      <c r="D52" s="18" t="s">
        <v>57</v>
      </c>
      <c r="E52" s="18" t="s">
        <v>57</v>
      </c>
      <c r="F52" s="18" t="s">
        <v>57</v>
      </c>
      <c r="G52" s="5">
        <v>85</v>
      </c>
      <c r="H52" s="18" t="s">
        <v>59</v>
      </c>
      <c r="I52" s="5">
        <v>92</v>
      </c>
      <c r="J52" s="5">
        <v>88</v>
      </c>
      <c r="K52" s="5">
        <v>82</v>
      </c>
      <c r="L52" s="18" t="s">
        <v>57</v>
      </c>
      <c r="M52" s="18" t="s">
        <v>64</v>
      </c>
      <c r="N52" s="5">
        <v>78</v>
      </c>
      <c r="O52" s="5">
        <v>63</v>
      </c>
      <c r="P52" s="18" t="s">
        <v>57</v>
      </c>
      <c r="Q52" s="18" t="s">
        <v>57</v>
      </c>
      <c r="R52" s="18" t="s">
        <v>57</v>
      </c>
      <c r="S52" s="18" t="s">
        <v>57</v>
      </c>
      <c r="T52" s="18" t="s">
        <v>57</v>
      </c>
      <c r="U52" s="18" t="s">
        <v>57</v>
      </c>
      <c r="V52" s="5">
        <v>78</v>
      </c>
      <c r="W52" s="18" t="s">
        <v>57</v>
      </c>
      <c r="X52" s="18" t="s">
        <v>163</v>
      </c>
      <c r="Y52" s="18" t="s">
        <v>57</v>
      </c>
      <c r="Z52" s="5">
        <f>G52*3+H52+I52*2+J52*3+K52*2.5+M52+N52*4+O52*2.5+V52*3+41*2</f>
        <v>1853.5</v>
      </c>
      <c r="AA52" s="5">
        <v>24</v>
      </c>
      <c r="AB52" s="5">
        <f t="shared" si="0"/>
        <v>77.2291666666667</v>
      </c>
      <c r="AC52" s="10"/>
      <c r="AD52" s="18" t="s">
        <v>161</v>
      </c>
      <c r="AE52" s="19" t="s">
        <v>162</v>
      </c>
      <c r="AF52" s="18" t="s">
        <v>57</v>
      </c>
      <c r="AG52" s="18" t="s">
        <v>57</v>
      </c>
      <c r="AH52" s="5">
        <v>78</v>
      </c>
      <c r="AI52" s="5">
        <v>86</v>
      </c>
      <c r="AJ52" s="5">
        <v>80</v>
      </c>
      <c r="AK52" s="5">
        <v>75</v>
      </c>
      <c r="AL52" s="5">
        <v>55</v>
      </c>
      <c r="AM52" s="18" t="s">
        <v>57</v>
      </c>
      <c r="AN52" s="18" t="s">
        <v>57</v>
      </c>
      <c r="AO52" s="5">
        <v>77</v>
      </c>
      <c r="AP52" s="18" t="s">
        <v>64</v>
      </c>
      <c r="AQ52" s="5">
        <v>94</v>
      </c>
      <c r="AR52" s="5">
        <v>76</v>
      </c>
      <c r="AS52" s="5">
        <v>65</v>
      </c>
      <c r="AT52" s="5">
        <v>70</v>
      </c>
      <c r="AU52" s="5">
        <v>88</v>
      </c>
      <c r="AV52" s="18" t="s">
        <v>57</v>
      </c>
      <c r="AW52" s="18" t="s">
        <v>57</v>
      </c>
      <c r="AX52" s="12">
        <f>AH52*3+AI52*1+AJ52*2+AK52*4.5+AL52*2+AO52*3+AP52*1+AQ52*2+AR52*4+AS52*2+AT52*2+AU52*2</f>
        <v>2171.5</v>
      </c>
      <c r="AY52" s="12">
        <v>28.5</v>
      </c>
      <c r="AZ52" s="12">
        <f t="shared" si="1"/>
        <v>76.1929824561404</v>
      </c>
      <c r="BA52" s="12">
        <f t="shared" si="2"/>
        <v>4025</v>
      </c>
      <c r="BB52" s="12">
        <f t="shared" si="3"/>
        <v>52.5</v>
      </c>
      <c r="BC52" s="12">
        <f t="shared" si="4"/>
        <v>76.6666666666667</v>
      </c>
      <c r="BD52" s="12">
        <f t="shared" si="12"/>
        <v>0</v>
      </c>
      <c r="BE52" s="12">
        <f t="shared" si="6"/>
        <v>76.6666666666667</v>
      </c>
    </row>
    <row r="53" spans="1:57">
      <c r="A53" s="4">
        <v>50</v>
      </c>
      <c r="B53" s="18" t="s">
        <v>164</v>
      </c>
      <c r="C53" s="18" t="s">
        <v>165</v>
      </c>
      <c r="D53" s="18" t="s">
        <v>57</v>
      </c>
      <c r="E53" s="18" t="s">
        <v>57</v>
      </c>
      <c r="F53" s="18" t="s">
        <v>57</v>
      </c>
      <c r="G53" s="5">
        <v>77</v>
      </c>
      <c r="H53" s="18" t="s">
        <v>59</v>
      </c>
      <c r="I53" s="5">
        <v>82</v>
      </c>
      <c r="J53" s="5">
        <v>66</v>
      </c>
      <c r="K53" s="5">
        <v>82</v>
      </c>
      <c r="L53" s="18" t="s">
        <v>57</v>
      </c>
      <c r="M53" s="18" t="s">
        <v>64</v>
      </c>
      <c r="N53" s="5">
        <v>67</v>
      </c>
      <c r="O53" s="5">
        <v>72</v>
      </c>
      <c r="P53" s="18" t="s">
        <v>57</v>
      </c>
      <c r="Q53" s="18" t="s">
        <v>57</v>
      </c>
      <c r="R53" s="18" t="s">
        <v>57</v>
      </c>
      <c r="S53" s="18" t="s">
        <v>57</v>
      </c>
      <c r="T53" s="18" t="s">
        <v>57</v>
      </c>
      <c r="U53" s="5">
        <v>73</v>
      </c>
      <c r="V53" s="5">
        <v>77</v>
      </c>
      <c r="W53" s="18" t="s">
        <v>57</v>
      </c>
      <c r="X53" s="5">
        <v>63</v>
      </c>
      <c r="Y53" s="5">
        <v>78</v>
      </c>
      <c r="Z53" s="5">
        <f>G53*3+H53+I53*2+J53*3+K53*2.5+M53+N53*4+O53*2.5+U53*3+V53*3+X53*2+Y53*2</f>
        <v>2138</v>
      </c>
      <c r="AA53" s="5">
        <v>29</v>
      </c>
      <c r="AB53" s="5">
        <f t="shared" si="0"/>
        <v>73.7241379310345</v>
      </c>
      <c r="AC53" s="10"/>
      <c r="AD53" s="18" t="s">
        <v>164</v>
      </c>
      <c r="AE53" s="18" t="s">
        <v>165</v>
      </c>
      <c r="AF53" s="18" t="s">
        <v>57</v>
      </c>
      <c r="AG53" s="18" t="s">
        <v>57</v>
      </c>
      <c r="AH53" s="5">
        <v>78</v>
      </c>
      <c r="AI53" s="5">
        <v>92</v>
      </c>
      <c r="AJ53" s="5">
        <v>79</v>
      </c>
      <c r="AK53" s="5">
        <v>76</v>
      </c>
      <c r="AL53" s="5">
        <v>70</v>
      </c>
      <c r="AM53" s="18" t="s">
        <v>57</v>
      </c>
      <c r="AN53" s="18" t="s">
        <v>57</v>
      </c>
      <c r="AO53" s="5">
        <v>87</v>
      </c>
      <c r="AP53" s="18" t="s">
        <v>64</v>
      </c>
      <c r="AQ53" s="18" t="s">
        <v>57</v>
      </c>
      <c r="AR53" s="5">
        <v>82</v>
      </c>
      <c r="AS53" s="5">
        <v>83</v>
      </c>
      <c r="AT53" s="5">
        <v>83</v>
      </c>
      <c r="AU53" s="5">
        <v>77</v>
      </c>
      <c r="AV53" s="18" t="s">
        <v>57</v>
      </c>
      <c r="AW53" s="18" t="s">
        <v>57</v>
      </c>
      <c r="AX53" s="12">
        <f>AH53*3+AI53*1+AJ53*2+AK53*4.5+AL53*2+AO53*3+AP53*1+AR53*4+AS53*2+AT53*2+AU53*2</f>
        <v>2116</v>
      </c>
      <c r="AY53" s="12">
        <v>26.5</v>
      </c>
      <c r="AZ53" s="12">
        <f t="shared" si="1"/>
        <v>79.8490566037736</v>
      </c>
      <c r="BA53" s="12">
        <f t="shared" si="2"/>
        <v>4254</v>
      </c>
      <c r="BB53" s="12">
        <f t="shared" si="3"/>
        <v>55.5</v>
      </c>
      <c r="BC53" s="12">
        <f t="shared" si="4"/>
        <v>76.6486486486486</v>
      </c>
      <c r="BD53" s="12">
        <f t="shared" si="12"/>
        <v>0</v>
      </c>
      <c r="BE53" s="12">
        <f t="shared" si="6"/>
        <v>76.6486486486486</v>
      </c>
    </row>
    <row r="54" spans="1:57">
      <c r="A54" s="6">
        <v>51</v>
      </c>
      <c r="B54" s="18" t="s">
        <v>166</v>
      </c>
      <c r="C54" s="19" t="s">
        <v>167</v>
      </c>
      <c r="D54" s="18" t="s">
        <v>57</v>
      </c>
      <c r="E54" s="18" t="s">
        <v>57</v>
      </c>
      <c r="F54" s="18" t="s">
        <v>57</v>
      </c>
      <c r="G54" s="18" t="s">
        <v>168</v>
      </c>
      <c r="H54" s="18" t="s">
        <v>169</v>
      </c>
      <c r="I54" s="5">
        <v>84</v>
      </c>
      <c r="J54" s="5">
        <v>73</v>
      </c>
      <c r="K54" s="5">
        <v>73</v>
      </c>
      <c r="L54" s="18" t="s">
        <v>57</v>
      </c>
      <c r="M54" s="18" t="s">
        <v>64</v>
      </c>
      <c r="N54" s="5">
        <v>80</v>
      </c>
      <c r="O54" s="5">
        <v>90</v>
      </c>
      <c r="P54" s="18" t="s">
        <v>57</v>
      </c>
      <c r="Q54" s="18" t="s">
        <v>57</v>
      </c>
      <c r="R54" s="18" t="s">
        <v>57</v>
      </c>
      <c r="S54" s="18" t="s">
        <v>57</v>
      </c>
      <c r="T54" s="18" t="s">
        <v>57</v>
      </c>
      <c r="U54" s="18" t="s">
        <v>57</v>
      </c>
      <c r="V54" s="5">
        <v>80</v>
      </c>
      <c r="W54" s="18" t="s">
        <v>57</v>
      </c>
      <c r="X54" s="5">
        <v>60</v>
      </c>
      <c r="Y54" s="18" t="s">
        <v>57</v>
      </c>
      <c r="Z54" s="5">
        <f>55*3+H54+I54*2+J54*3+K54*2.5+M54+N54*4+O54*2.5+V54*3+X54*2</f>
        <v>1779.5</v>
      </c>
      <c r="AA54" s="5">
        <v>24</v>
      </c>
      <c r="AB54" s="5">
        <f t="shared" si="0"/>
        <v>74.1458333333333</v>
      </c>
      <c r="AC54" s="10"/>
      <c r="AD54" s="18" t="s">
        <v>166</v>
      </c>
      <c r="AE54" s="18" t="s">
        <v>167</v>
      </c>
      <c r="AF54" s="18" t="s">
        <v>57</v>
      </c>
      <c r="AG54" s="18" t="s">
        <v>57</v>
      </c>
      <c r="AH54" s="5">
        <v>87</v>
      </c>
      <c r="AI54" s="5">
        <v>87</v>
      </c>
      <c r="AJ54" s="5">
        <v>76</v>
      </c>
      <c r="AK54" s="5">
        <v>71</v>
      </c>
      <c r="AL54" s="5">
        <v>67</v>
      </c>
      <c r="AM54" s="18" t="s">
        <v>57</v>
      </c>
      <c r="AN54" s="5">
        <v>76</v>
      </c>
      <c r="AO54" s="5">
        <v>76</v>
      </c>
      <c r="AP54" s="18" t="s">
        <v>59</v>
      </c>
      <c r="AQ54" s="18" t="s">
        <v>57</v>
      </c>
      <c r="AR54" s="5">
        <v>77</v>
      </c>
      <c r="AS54" s="5">
        <v>87</v>
      </c>
      <c r="AT54" s="5">
        <v>82</v>
      </c>
      <c r="AU54" s="5">
        <v>88</v>
      </c>
      <c r="AV54" s="18" t="s">
        <v>57</v>
      </c>
      <c r="AW54" s="18" t="s">
        <v>57</v>
      </c>
      <c r="AX54" s="12">
        <f t="shared" si="23"/>
        <v>2430.5</v>
      </c>
      <c r="AY54" s="12">
        <v>31</v>
      </c>
      <c r="AZ54" s="12">
        <f t="shared" si="1"/>
        <v>78.4032258064516</v>
      </c>
      <c r="BA54" s="12">
        <f t="shared" si="2"/>
        <v>4210</v>
      </c>
      <c r="BB54" s="12">
        <f t="shared" si="3"/>
        <v>55</v>
      </c>
      <c r="BC54" s="12">
        <f t="shared" si="4"/>
        <v>76.5454545454545</v>
      </c>
      <c r="BD54" s="12">
        <f t="shared" si="12"/>
        <v>0</v>
      </c>
      <c r="BE54" s="12">
        <f t="shared" si="6"/>
        <v>76.5454545454545</v>
      </c>
    </row>
    <row r="55" spans="1:57">
      <c r="A55" s="6">
        <v>52</v>
      </c>
      <c r="B55" s="18" t="s">
        <v>170</v>
      </c>
      <c r="C55" s="19" t="s">
        <v>171</v>
      </c>
      <c r="D55" s="18" t="s">
        <v>57</v>
      </c>
      <c r="E55" s="18" t="s">
        <v>57</v>
      </c>
      <c r="F55" s="18" t="s">
        <v>57</v>
      </c>
      <c r="G55" s="5">
        <v>94</v>
      </c>
      <c r="H55" s="18" t="s">
        <v>58</v>
      </c>
      <c r="I55" s="5">
        <v>93</v>
      </c>
      <c r="J55" s="5">
        <v>71</v>
      </c>
      <c r="K55" s="5">
        <v>74</v>
      </c>
      <c r="L55" s="18" t="s">
        <v>57</v>
      </c>
      <c r="M55" s="18" t="s">
        <v>64</v>
      </c>
      <c r="N55" s="5">
        <v>65</v>
      </c>
      <c r="O55" s="5">
        <v>76</v>
      </c>
      <c r="P55" s="18" t="s">
        <v>57</v>
      </c>
      <c r="Q55" s="18" t="s">
        <v>57</v>
      </c>
      <c r="R55" s="18" t="s">
        <v>57</v>
      </c>
      <c r="S55" s="18" t="s">
        <v>57</v>
      </c>
      <c r="T55" s="18" t="s">
        <v>57</v>
      </c>
      <c r="U55" s="18" t="s">
        <v>57</v>
      </c>
      <c r="V55" s="5">
        <v>64</v>
      </c>
      <c r="W55" s="18" t="s">
        <v>57</v>
      </c>
      <c r="X55" s="18" t="s">
        <v>172</v>
      </c>
      <c r="Y55" s="18" t="s">
        <v>57</v>
      </c>
      <c r="Z55" s="5">
        <f>G55*3+H55+I55*2+J55*3+K55*2.5+M55+N55*4+O55*2.5+V55*3+49*2</f>
        <v>1776</v>
      </c>
      <c r="AA55" s="5">
        <v>24</v>
      </c>
      <c r="AB55" s="5">
        <f t="shared" si="0"/>
        <v>74</v>
      </c>
      <c r="AC55" s="10"/>
      <c r="AD55" s="18" t="s">
        <v>170</v>
      </c>
      <c r="AE55" s="18" t="s">
        <v>171</v>
      </c>
      <c r="AF55" s="18" t="s">
        <v>57</v>
      </c>
      <c r="AG55" s="18" t="s">
        <v>57</v>
      </c>
      <c r="AH55" s="5">
        <v>78</v>
      </c>
      <c r="AI55" s="5">
        <v>81</v>
      </c>
      <c r="AJ55" s="5">
        <v>92</v>
      </c>
      <c r="AK55" s="5">
        <v>72</v>
      </c>
      <c r="AL55" s="5">
        <v>71</v>
      </c>
      <c r="AM55" s="18" t="s">
        <v>57</v>
      </c>
      <c r="AN55" s="5">
        <v>81</v>
      </c>
      <c r="AO55" s="5">
        <v>81</v>
      </c>
      <c r="AP55" s="18" t="s">
        <v>59</v>
      </c>
      <c r="AQ55" s="18" t="s">
        <v>57</v>
      </c>
      <c r="AR55" s="5">
        <v>71</v>
      </c>
      <c r="AS55" s="5">
        <v>73</v>
      </c>
      <c r="AT55" s="5">
        <v>84</v>
      </c>
      <c r="AU55" s="5">
        <v>76</v>
      </c>
      <c r="AV55" s="18" t="s">
        <v>57</v>
      </c>
      <c r="AW55" s="18" t="s">
        <v>57</v>
      </c>
      <c r="AX55" s="12">
        <f t="shared" si="23"/>
        <v>2407.5</v>
      </c>
      <c r="AY55" s="12">
        <v>31</v>
      </c>
      <c r="AZ55" s="12">
        <f t="shared" si="1"/>
        <v>77.6612903225806</v>
      </c>
      <c r="BA55" s="12">
        <f t="shared" si="2"/>
        <v>4183.5</v>
      </c>
      <c r="BB55" s="12">
        <f t="shared" si="3"/>
        <v>55</v>
      </c>
      <c r="BC55" s="12">
        <f t="shared" si="4"/>
        <v>76.0636363636364</v>
      </c>
      <c r="BD55" s="12">
        <f t="shared" si="12"/>
        <v>0</v>
      </c>
      <c r="BE55" s="12">
        <f t="shared" si="6"/>
        <v>76.0636363636364</v>
      </c>
    </row>
    <row r="56" spans="1:57">
      <c r="A56" s="4">
        <v>53</v>
      </c>
      <c r="B56" s="18" t="s">
        <v>173</v>
      </c>
      <c r="C56" s="18" t="s">
        <v>174</v>
      </c>
      <c r="D56" s="18" t="s">
        <v>57</v>
      </c>
      <c r="E56" s="18" t="s">
        <v>57</v>
      </c>
      <c r="F56" s="18" t="s">
        <v>57</v>
      </c>
      <c r="G56" s="18" t="s">
        <v>57</v>
      </c>
      <c r="H56" s="18" t="s">
        <v>57</v>
      </c>
      <c r="I56" s="18" t="s">
        <v>57</v>
      </c>
      <c r="J56" s="18" t="s">
        <v>57</v>
      </c>
      <c r="K56" s="18" t="s">
        <v>57</v>
      </c>
      <c r="L56" s="18" t="s">
        <v>57</v>
      </c>
      <c r="M56" s="18" t="s">
        <v>57</v>
      </c>
      <c r="N56" s="5">
        <v>70</v>
      </c>
      <c r="O56" s="18" t="s">
        <v>57</v>
      </c>
      <c r="P56" s="18" t="s">
        <v>59</v>
      </c>
      <c r="Q56" s="5">
        <v>72</v>
      </c>
      <c r="R56" s="18" t="s">
        <v>64</v>
      </c>
      <c r="S56" s="18" t="s">
        <v>59</v>
      </c>
      <c r="T56" s="5">
        <v>68</v>
      </c>
      <c r="U56" s="18" t="s">
        <v>57</v>
      </c>
      <c r="V56" s="18" t="s">
        <v>57</v>
      </c>
      <c r="W56" s="18" t="s">
        <v>169</v>
      </c>
      <c r="X56" s="18" t="s">
        <v>57</v>
      </c>
      <c r="Y56" s="18" t="s">
        <v>57</v>
      </c>
      <c r="Z56" s="5">
        <f>N56*4+P56*1+Q56*3+R56*1+S56*2+T56*3+W56*0.5</f>
        <v>1062.5</v>
      </c>
      <c r="AA56" s="5">
        <v>14.5</v>
      </c>
      <c r="AB56" s="5">
        <f t="shared" si="0"/>
        <v>73.2758620689655</v>
      </c>
      <c r="AC56" s="10"/>
      <c r="AD56" s="18" t="s">
        <v>173</v>
      </c>
      <c r="AE56" s="18" t="s">
        <v>174</v>
      </c>
      <c r="AF56" s="18" t="s">
        <v>57</v>
      </c>
      <c r="AG56" s="18" t="s">
        <v>59</v>
      </c>
      <c r="AH56" s="18" t="s">
        <v>57</v>
      </c>
      <c r="AI56" s="18" t="s">
        <v>57</v>
      </c>
      <c r="AJ56" s="18" t="s">
        <v>57</v>
      </c>
      <c r="AK56" s="18" t="s">
        <v>57</v>
      </c>
      <c r="AL56" s="18" t="s">
        <v>57</v>
      </c>
      <c r="AM56" s="18" t="s">
        <v>57</v>
      </c>
      <c r="AN56" s="18" t="s">
        <v>57</v>
      </c>
      <c r="AO56" s="18" t="s">
        <v>57</v>
      </c>
      <c r="AP56" s="18" t="s">
        <v>57</v>
      </c>
      <c r="AQ56" s="18" t="s">
        <v>57</v>
      </c>
      <c r="AR56" s="18" t="s">
        <v>57</v>
      </c>
      <c r="AS56" s="18" t="s">
        <v>57</v>
      </c>
      <c r="AT56" s="18" t="s">
        <v>57</v>
      </c>
      <c r="AU56" s="18" t="s">
        <v>57</v>
      </c>
      <c r="AV56" s="18" t="s">
        <v>57</v>
      </c>
      <c r="AW56" s="18" t="s">
        <v>57</v>
      </c>
      <c r="AX56" s="12">
        <f>AG56*4</f>
        <v>340</v>
      </c>
      <c r="AY56" s="12">
        <v>4</v>
      </c>
      <c r="AZ56" s="12">
        <f t="shared" si="1"/>
        <v>85</v>
      </c>
      <c r="BA56" s="12">
        <f t="shared" si="2"/>
        <v>1402.5</v>
      </c>
      <c r="BB56" s="12">
        <f t="shared" si="3"/>
        <v>18.5</v>
      </c>
      <c r="BC56" s="12">
        <f t="shared" si="4"/>
        <v>75.8108108108108</v>
      </c>
      <c r="BD56" s="12">
        <f t="shared" si="12"/>
        <v>0</v>
      </c>
      <c r="BE56" s="12">
        <f t="shared" si="6"/>
        <v>75.8108108108108</v>
      </c>
    </row>
    <row r="57" spans="1:57">
      <c r="A57" s="6">
        <v>54</v>
      </c>
      <c r="B57" s="18" t="s">
        <v>175</v>
      </c>
      <c r="C57" s="18" t="s">
        <v>176</v>
      </c>
      <c r="D57" s="18" t="s">
        <v>57</v>
      </c>
      <c r="E57" s="18" t="s">
        <v>57</v>
      </c>
      <c r="F57" s="18" t="s">
        <v>57</v>
      </c>
      <c r="G57" s="5">
        <v>82</v>
      </c>
      <c r="H57" s="18" t="s">
        <v>59</v>
      </c>
      <c r="I57" s="5">
        <v>72</v>
      </c>
      <c r="J57" s="5">
        <v>71</v>
      </c>
      <c r="K57" s="5">
        <v>88</v>
      </c>
      <c r="L57" s="18" t="s">
        <v>57</v>
      </c>
      <c r="M57" s="18" t="s">
        <v>64</v>
      </c>
      <c r="N57" s="5">
        <v>75</v>
      </c>
      <c r="O57" s="5">
        <v>86</v>
      </c>
      <c r="P57" s="18" t="s">
        <v>57</v>
      </c>
      <c r="Q57" s="18" t="s">
        <v>57</v>
      </c>
      <c r="R57" s="18" t="s">
        <v>57</v>
      </c>
      <c r="S57" s="18" t="s">
        <v>57</v>
      </c>
      <c r="T57" s="18" t="s">
        <v>57</v>
      </c>
      <c r="U57" s="18" t="s">
        <v>57</v>
      </c>
      <c r="V57" s="5">
        <v>73</v>
      </c>
      <c r="W57" s="18" t="s">
        <v>57</v>
      </c>
      <c r="X57" s="5">
        <v>60</v>
      </c>
      <c r="Y57" s="18" t="s">
        <v>57</v>
      </c>
      <c r="Z57" s="5">
        <f>G57*3+H57+I57*2+J57*3+K57*2.5+M57+N57*4+O57*2.5+V57*3+X57*2</f>
        <v>1837</v>
      </c>
      <c r="AA57" s="5">
        <v>24</v>
      </c>
      <c r="AB57" s="5">
        <f t="shared" si="0"/>
        <v>76.5416666666667</v>
      </c>
      <c r="AC57" s="10"/>
      <c r="AD57" s="18" t="s">
        <v>175</v>
      </c>
      <c r="AE57" s="19" t="s">
        <v>176</v>
      </c>
      <c r="AF57" s="18" t="s">
        <v>57</v>
      </c>
      <c r="AG57" s="18" t="s">
        <v>57</v>
      </c>
      <c r="AH57" s="5">
        <v>86</v>
      </c>
      <c r="AI57" s="5">
        <v>87</v>
      </c>
      <c r="AJ57" s="5">
        <v>61</v>
      </c>
      <c r="AK57" s="5">
        <v>78</v>
      </c>
      <c r="AL57" s="5">
        <v>45</v>
      </c>
      <c r="AM57" s="18" t="s">
        <v>57</v>
      </c>
      <c r="AN57" s="18" t="s">
        <v>57</v>
      </c>
      <c r="AO57" s="5">
        <v>89</v>
      </c>
      <c r="AP57" s="18" t="s">
        <v>64</v>
      </c>
      <c r="AQ57" s="18" t="s">
        <v>57</v>
      </c>
      <c r="AR57" s="5">
        <v>76</v>
      </c>
      <c r="AS57" s="5">
        <v>61</v>
      </c>
      <c r="AT57" s="5">
        <v>79</v>
      </c>
      <c r="AU57" s="5">
        <v>76</v>
      </c>
      <c r="AV57" s="18" t="s">
        <v>57</v>
      </c>
      <c r="AW57" s="18" t="s">
        <v>57</v>
      </c>
      <c r="AX57" s="12">
        <f>AH57*3+AI57*1+AJ57*2+AK57*4.5+AL57*2+AO57*3+AP57*1+AR57*4+AS57*2+AT57*2+AU57*2</f>
        <v>1986</v>
      </c>
      <c r="AY57" s="12">
        <v>26.5</v>
      </c>
      <c r="AZ57" s="12">
        <f t="shared" si="1"/>
        <v>74.9433962264151</v>
      </c>
      <c r="BA57" s="12">
        <f t="shared" si="2"/>
        <v>3823</v>
      </c>
      <c r="BB57" s="12">
        <f t="shared" si="3"/>
        <v>50.5</v>
      </c>
      <c r="BC57" s="12">
        <f t="shared" si="4"/>
        <v>75.7029702970297</v>
      </c>
      <c r="BD57" s="12">
        <f t="shared" si="12"/>
        <v>0</v>
      </c>
      <c r="BE57" s="12">
        <f t="shared" si="6"/>
        <v>75.7029702970297</v>
      </c>
    </row>
    <row r="58" spans="1:57">
      <c r="A58" s="6">
        <v>55</v>
      </c>
      <c r="B58" s="18" t="s">
        <v>177</v>
      </c>
      <c r="C58" s="19" t="s">
        <v>178</v>
      </c>
      <c r="D58" s="18" t="s">
        <v>57</v>
      </c>
      <c r="E58" s="18" t="s">
        <v>57</v>
      </c>
      <c r="F58" s="18" t="s">
        <v>57</v>
      </c>
      <c r="G58" s="5">
        <v>89</v>
      </c>
      <c r="H58" s="18" t="s">
        <v>58</v>
      </c>
      <c r="I58" s="5">
        <v>84</v>
      </c>
      <c r="J58" s="5">
        <v>83</v>
      </c>
      <c r="K58" s="5">
        <v>67</v>
      </c>
      <c r="L58" s="18" t="s">
        <v>57</v>
      </c>
      <c r="M58" s="18" t="s">
        <v>59</v>
      </c>
      <c r="N58" s="5">
        <v>66</v>
      </c>
      <c r="O58" s="18" t="s">
        <v>179</v>
      </c>
      <c r="P58" s="18" t="s">
        <v>57</v>
      </c>
      <c r="Q58" s="18" t="s">
        <v>57</v>
      </c>
      <c r="R58" s="18" t="s">
        <v>57</v>
      </c>
      <c r="S58" s="18" t="s">
        <v>57</v>
      </c>
      <c r="T58" s="18" t="s">
        <v>57</v>
      </c>
      <c r="U58" s="18" t="s">
        <v>57</v>
      </c>
      <c r="V58" s="5">
        <v>76</v>
      </c>
      <c r="W58" s="18" t="s">
        <v>57</v>
      </c>
      <c r="X58" s="18" t="s">
        <v>180</v>
      </c>
      <c r="Y58" s="18" t="s">
        <v>57</v>
      </c>
      <c r="Z58" s="5">
        <f>G58*3+H58+I58*2+J58*3+K58*2.5+M58+N58*4+47*2.5+V58*3+54*2</f>
        <v>1749</v>
      </c>
      <c r="AA58" s="5">
        <v>24</v>
      </c>
      <c r="AB58" s="5">
        <f t="shared" si="0"/>
        <v>72.875</v>
      </c>
      <c r="AC58" s="10"/>
      <c r="AD58" s="18" t="s">
        <v>177</v>
      </c>
      <c r="AE58" s="18" t="s">
        <v>178</v>
      </c>
      <c r="AF58" s="18" t="s">
        <v>57</v>
      </c>
      <c r="AG58" s="18" t="s">
        <v>57</v>
      </c>
      <c r="AH58" s="5">
        <v>77</v>
      </c>
      <c r="AI58" s="5">
        <v>84</v>
      </c>
      <c r="AJ58" s="5">
        <v>78</v>
      </c>
      <c r="AK58" s="5">
        <v>83</v>
      </c>
      <c r="AL58" s="5">
        <v>65</v>
      </c>
      <c r="AM58" s="18" t="s">
        <v>57</v>
      </c>
      <c r="AN58" s="5">
        <v>83</v>
      </c>
      <c r="AO58" s="5">
        <v>86</v>
      </c>
      <c r="AP58" s="18" t="s">
        <v>64</v>
      </c>
      <c r="AQ58" s="18" t="s">
        <v>57</v>
      </c>
      <c r="AR58" s="5">
        <v>73</v>
      </c>
      <c r="AS58" s="5">
        <v>65</v>
      </c>
      <c r="AT58" s="5">
        <v>78</v>
      </c>
      <c r="AU58" s="5">
        <v>77</v>
      </c>
      <c r="AV58" s="18" t="s">
        <v>57</v>
      </c>
      <c r="AW58" s="18" t="s">
        <v>57</v>
      </c>
      <c r="AX58" s="12">
        <f t="shared" ref="AX58:AX62" si="24">AH58*3+AI58*1+AJ58*2+AK58*4.5+AL58*2+AN58*4.5+AO58*3+AP58*1+AR58*4+AS58*2+AT58*2+AU58*2</f>
        <v>2413</v>
      </c>
      <c r="AY58" s="12">
        <v>31</v>
      </c>
      <c r="AZ58" s="12">
        <f t="shared" si="1"/>
        <v>77.8387096774194</v>
      </c>
      <c r="BA58" s="12">
        <f t="shared" si="2"/>
        <v>4162</v>
      </c>
      <c r="BB58" s="12">
        <f t="shared" si="3"/>
        <v>55</v>
      </c>
      <c r="BC58" s="12">
        <f t="shared" si="4"/>
        <v>75.6727272727273</v>
      </c>
      <c r="BD58" s="12">
        <f t="shared" si="12"/>
        <v>0</v>
      </c>
      <c r="BE58" s="12">
        <f t="shared" si="6"/>
        <v>75.6727272727273</v>
      </c>
    </row>
    <row r="59" spans="1:57">
      <c r="A59" s="6">
        <v>56</v>
      </c>
      <c r="B59" s="18" t="s">
        <v>181</v>
      </c>
      <c r="C59" s="19" t="s">
        <v>182</v>
      </c>
      <c r="D59" s="18" t="s">
        <v>57</v>
      </c>
      <c r="E59" s="18" t="s">
        <v>57</v>
      </c>
      <c r="F59" s="18" t="s">
        <v>57</v>
      </c>
      <c r="G59" s="5">
        <v>80</v>
      </c>
      <c r="H59" s="18" t="s">
        <v>59</v>
      </c>
      <c r="I59" s="5">
        <v>78</v>
      </c>
      <c r="J59" s="18" t="s">
        <v>154</v>
      </c>
      <c r="K59" s="5">
        <v>90</v>
      </c>
      <c r="L59" s="18" t="s">
        <v>57</v>
      </c>
      <c r="M59" s="18" t="s">
        <v>169</v>
      </c>
      <c r="N59" s="5">
        <v>78</v>
      </c>
      <c r="O59" s="5">
        <v>73</v>
      </c>
      <c r="P59" s="18" t="s">
        <v>57</v>
      </c>
      <c r="Q59" s="18" t="s">
        <v>57</v>
      </c>
      <c r="R59" s="18" t="s">
        <v>57</v>
      </c>
      <c r="S59" s="18" t="s">
        <v>57</v>
      </c>
      <c r="T59" s="18" t="s">
        <v>57</v>
      </c>
      <c r="U59" s="18" t="s">
        <v>57</v>
      </c>
      <c r="V59" s="5">
        <v>79</v>
      </c>
      <c r="W59" s="18" t="s">
        <v>57</v>
      </c>
      <c r="X59" s="18" t="s">
        <v>183</v>
      </c>
      <c r="Y59" s="18" t="s">
        <v>57</v>
      </c>
      <c r="Z59" s="5">
        <f>G59*3+H59+I59*2+58*3+K59*2.5+M59+N59*4+O59*2.5+V59*3+56*2</f>
        <v>1788.5</v>
      </c>
      <c r="AA59" s="5">
        <v>24</v>
      </c>
      <c r="AB59" s="5">
        <f t="shared" si="0"/>
        <v>74.5208333333333</v>
      </c>
      <c r="AC59" s="10"/>
      <c r="AD59" s="18" t="s">
        <v>181</v>
      </c>
      <c r="AE59" s="18" t="s">
        <v>182</v>
      </c>
      <c r="AF59" s="18" t="s">
        <v>57</v>
      </c>
      <c r="AG59" s="18" t="s">
        <v>57</v>
      </c>
      <c r="AH59" s="5">
        <v>84</v>
      </c>
      <c r="AI59" s="5">
        <v>81</v>
      </c>
      <c r="AJ59" s="5">
        <v>73</v>
      </c>
      <c r="AK59" s="5">
        <v>76</v>
      </c>
      <c r="AL59" s="5">
        <v>66</v>
      </c>
      <c r="AM59" s="18" t="s">
        <v>57</v>
      </c>
      <c r="AN59" s="5">
        <v>75</v>
      </c>
      <c r="AO59" s="5">
        <v>83</v>
      </c>
      <c r="AP59" s="18" t="s">
        <v>64</v>
      </c>
      <c r="AQ59" s="18" t="s">
        <v>57</v>
      </c>
      <c r="AR59" s="5">
        <v>74</v>
      </c>
      <c r="AS59" s="5">
        <v>69</v>
      </c>
      <c r="AT59" s="5">
        <v>83</v>
      </c>
      <c r="AU59" s="5">
        <v>79</v>
      </c>
      <c r="AV59" s="18" t="s">
        <v>57</v>
      </c>
      <c r="AW59" s="18" t="s">
        <v>57</v>
      </c>
      <c r="AX59" s="12">
        <f t="shared" si="24"/>
        <v>2372.5</v>
      </c>
      <c r="AY59" s="12">
        <v>31</v>
      </c>
      <c r="AZ59" s="12">
        <f t="shared" si="1"/>
        <v>76.5322580645161</v>
      </c>
      <c r="BA59" s="12">
        <f t="shared" si="2"/>
        <v>4161</v>
      </c>
      <c r="BB59" s="12">
        <f t="shared" si="3"/>
        <v>55</v>
      </c>
      <c r="BC59" s="12">
        <f t="shared" si="4"/>
        <v>75.6545454545455</v>
      </c>
      <c r="BD59" s="12">
        <f t="shared" si="12"/>
        <v>0</v>
      </c>
      <c r="BE59" s="12">
        <f t="shared" si="6"/>
        <v>75.6545454545455</v>
      </c>
    </row>
    <row r="60" spans="1:57">
      <c r="A60" s="6">
        <v>57</v>
      </c>
      <c r="B60" s="18" t="s">
        <v>184</v>
      </c>
      <c r="C60" s="18" t="s">
        <v>185</v>
      </c>
      <c r="D60" s="18" t="s">
        <v>57</v>
      </c>
      <c r="E60" s="18" t="s">
        <v>57</v>
      </c>
      <c r="F60" s="18" t="s">
        <v>57</v>
      </c>
      <c r="G60" s="5">
        <v>83</v>
      </c>
      <c r="H60" s="18" t="s">
        <v>58</v>
      </c>
      <c r="I60" s="5">
        <v>78</v>
      </c>
      <c r="J60" s="5">
        <v>66</v>
      </c>
      <c r="K60" s="5">
        <v>82</v>
      </c>
      <c r="L60" s="18" t="s">
        <v>57</v>
      </c>
      <c r="M60" s="18" t="s">
        <v>59</v>
      </c>
      <c r="N60" s="5">
        <v>70</v>
      </c>
      <c r="O60" s="5">
        <v>62</v>
      </c>
      <c r="P60" s="18" t="s">
        <v>57</v>
      </c>
      <c r="Q60" s="18" t="s">
        <v>57</v>
      </c>
      <c r="R60" s="18" t="s">
        <v>57</v>
      </c>
      <c r="S60" s="18" t="s">
        <v>57</v>
      </c>
      <c r="T60" s="18" t="s">
        <v>57</v>
      </c>
      <c r="U60" s="5">
        <v>75</v>
      </c>
      <c r="V60" s="5">
        <v>82</v>
      </c>
      <c r="W60" s="18" t="s">
        <v>57</v>
      </c>
      <c r="X60" s="5">
        <v>60</v>
      </c>
      <c r="Y60" s="18" t="s">
        <v>57</v>
      </c>
      <c r="Z60" s="5">
        <f>G60*3+H60+I60*2+J60*3+K60*2.5+M60+N60*4+O60*2.5+V60*3+X60*2+75*3</f>
        <v>2014</v>
      </c>
      <c r="AA60" s="5">
        <v>27</v>
      </c>
      <c r="AB60" s="5">
        <f t="shared" si="0"/>
        <v>74.5925925925926</v>
      </c>
      <c r="AC60" s="10"/>
      <c r="AD60" s="18" t="s">
        <v>184</v>
      </c>
      <c r="AE60" s="19" t="s">
        <v>185</v>
      </c>
      <c r="AF60" s="18" t="s">
        <v>57</v>
      </c>
      <c r="AG60" s="18" t="s">
        <v>57</v>
      </c>
      <c r="AH60" s="5">
        <v>81</v>
      </c>
      <c r="AI60" s="5">
        <v>80</v>
      </c>
      <c r="AJ60" s="5">
        <v>84</v>
      </c>
      <c r="AK60" s="5">
        <v>82</v>
      </c>
      <c r="AL60" s="5">
        <v>63</v>
      </c>
      <c r="AM60" s="18" t="s">
        <v>57</v>
      </c>
      <c r="AN60" s="5">
        <v>80</v>
      </c>
      <c r="AO60" s="5">
        <v>70</v>
      </c>
      <c r="AP60" s="18" t="s">
        <v>59</v>
      </c>
      <c r="AQ60" s="18" t="s">
        <v>57</v>
      </c>
      <c r="AR60" s="5">
        <v>73</v>
      </c>
      <c r="AS60" s="5">
        <v>52</v>
      </c>
      <c r="AT60" s="5">
        <v>81</v>
      </c>
      <c r="AU60" s="5">
        <v>84</v>
      </c>
      <c r="AV60" s="18" t="s">
        <v>57</v>
      </c>
      <c r="AW60" s="18" t="s">
        <v>57</v>
      </c>
      <c r="AX60" s="12">
        <f t="shared" si="24"/>
        <v>2367</v>
      </c>
      <c r="AY60" s="12">
        <v>31</v>
      </c>
      <c r="AZ60" s="12">
        <f t="shared" si="1"/>
        <v>76.3548387096774</v>
      </c>
      <c r="BA60" s="12">
        <f t="shared" si="2"/>
        <v>4381</v>
      </c>
      <c r="BB60" s="12">
        <f t="shared" si="3"/>
        <v>58</v>
      </c>
      <c r="BC60" s="12">
        <f t="shared" si="4"/>
        <v>75.5344827586207</v>
      </c>
      <c r="BD60" s="12">
        <f t="shared" si="12"/>
        <v>0</v>
      </c>
      <c r="BE60" s="12">
        <f t="shared" si="6"/>
        <v>75.5344827586207</v>
      </c>
    </row>
    <row r="61" spans="1:57">
      <c r="A61" s="6">
        <v>58</v>
      </c>
      <c r="B61" s="18" t="s">
        <v>186</v>
      </c>
      <c r="C61" s="19" t="s">
        <v>187</v>
      </c>
      <c r="D61" s="18" t="s">
        <v>57</v>
      </c>
      <c r="E61" s="18" t="s">
        <v>57</v>
      </c>
      <c r="F61" s="18" t="s">
        <v>57</v>
      </c>
      <c r="G61" s="5">
        <v>84</v>
      </c>
      <c r="H61" s="18" t="s">
        <v>59</v>
      </c>
      <c r="I61" s="5">
        <v>79</v>
      </c>
      <c r="J61" s="5">
        <v>63</v>
      </c>
      <c r="K61" s="5">
        <v>78</v>
      </c>
      <c r="L61" s="18" t="s">
        <v>57</v>
      </c>
      <c r="M61" s="18" t="s">
        <v>169</v>
      </c>
      <c r="N61" s="5">
        <v>65</v>
      </c>
      <c r="O61" s="5">
        <v>79</v>
      </c>
      <c r="P61" s="18" t="s">
        <v>57</v>
      </c>
      <c r="Q61" s="18" t="s">
        <v>57</v>
      </c>
      <c r="R61" s="18" t="s">
        <v>57</v>
      </c>
      <c r="S61" s="18" t="s">
        <v>57</v>
      </c>
      <c r="T61" s="18" t="s">
        <v>57</v>
      </c>
      <c r="U61" s="5">
        <v>69</v>
      </c>
      <c r="V61" s="5">
        <v>73</v>
      </c>
      <c r="W61" s="18" t="s">
        <v>57</v>
      </c>
      <c r="X61" s="18" t="s">
        <v>172</v>
      </c>
      <c r="Y61" s="18" t="s">
        <v>57</v>
      </c>
      <c r="Z61" s="5">
        <f>G61*3+H61+I61*2+J61*3+K61*2.5+M61+N61*4+O61*2.5+U61*3+V61*3+49*2</f>
        <v>1925.5</v>
      </c>
      <c r="AA61" s="5">
        <v>27</v>
      </c>
      <c r="AB61" s="5">
        <f t="shared" si="0"/>
        <v>71.3148148148148</v>
      </c>
      <c r="AC61" s="10"/>
      <c r="AD61" s="18" t="s">
        <v>186</v>
      </c>
      <c r="AE61" s="18" t="s">
        <v>187</v>
      </c>
      <c r="AF61" s="18" t="s">
        <v>57</v>
      </c>
      <c r="AG61" s="18" t="s">
        <v>57</v>
      </c>
      <c r="AH61" s="5">
        <v>80</v>
      </c>
      <c r="AI61" s="5">
        <v>83</v>
      </c>
      <c r="AJ61" s="5">
        <v>72</v>
      </c>
      <c r="AK61" s="5">
        <v>80</v>
      </c>
      <c r="AL61" s="5">
        <v>70</v>
      </c>
      <c r="AM61" s="18" t="s">
        <v>57</v>
      </c>
      <c r="AN61" s="5">
        <v>82</v>
      </c>
      <c r="AO61" s="5">
        <v>90</v>
      </c>
      <c r="AP61" s="18" t="s">
        <v>64</v>
      </c>
      <c r="AQ61" s="18" t="s">
        <v>57</v>
      </c>
      <c r="AR61" s="5">
        <v>79</v>
      </c>
      <c r="AS61" s="5">
        <v>65</v>
      </c>
      <c r="AT61" s="5">
        <v>81</v>
      </c>
      <c r="AU61" s="5">
        <v>83</v>
      </c>
      <c r="AV61" s="18" t="s">
        <v>57</v>
      </c>
      <c r="AW61" s="18" t="s">
        <v>57</v>
      </c>
      <c r="AX61" s="12">
        <f t="shared" si="24"/>
        <v>2455</v>
      </c>
      <c r="AY61" s="12">
        <v>31</v>
      </c>
      <c r="AZ61" s="12">
        <f t="shared" si="1"/>
        <v>79.1935483870968</v>
      </c>
      <c r="BA61" s="12">
        <f t="shared" si="2"/>
        <v>4380.5</v>
      </c>
      <c r="BB61" s="12">
        <f t="shared" si="3"/>
        <v>58</v>
      </c>
      <c r="BC61" s="12">
        <f t="shared" si="4"/>
        <v>75.5258620689655</v>
      </c>
      <c r="BD61" s="12">
        <f t="shared" si="12"/>
        <v>0</v>
      </c>
      <c r="BE61" s="12">
        <f t="shared" si="6"/>
        <v>75.5258620689655</v>
      </c>
    </row>
    <row r="62" spans="1:57">
      <c r="A62" s="6">
        <v>59</v>
      </c>
      <c r="B62" s="18" t="s">
        <v>188</v>
      </c>
      <c r="C62" s="19" t="s">
        <v>189</v>
      </c>
      <c r="D62" s="18" t="s">
        <v>57</v>
      </c>
      <c r="E62" s="18" t="s">
        <v>57</v>
      </c>
      <c r="F62" s="18" t="s">
        <v>57</v>
      </c>
      <c r="G62" s="5">
        <v>84</v>
      </c>
      <c r="H62" s="18" t="s">
        <v>59</v>
      </c>
      <c r="I62" s="5">
        <v>93</v>
      </c>
      <c r="J62" s="5">
        <v>62</v>
      </c>
      <c r="K62" s="5">
        <v>94</v>
      </c>
      <c r="L62" s="18" t="s">
        <v>57</v>
      </c>
      <c r="M62" s="18" t="s">
        <v>59</v>
      </c>
      <c r="N62" s="5">
        <v>61</v>
      </c>
      <c r="O62" s="5">
        <v>69</v>
      </c>
      <c r="P62" s="18" t="s">
        <v>57</v>
      </c>
      <c r="Q62" s="18" t="s">
        <v>57</v>
      </c>
      <c r="R62" s="18" t="s">
        <v>57</v>
      </c>
      <c r="S62" s="18" t="s">
        <v>57</v>
      </c>
      <c r="T62" s="18" t="s">
        <v>57</v>
      </c>
      <c r="U62" s="18" t="s">
        <v>57</v>
      </c>
      <c r="V62" s="5">
        <v>63</v>
      </c>
      <c r="W62" s="18" t="s">
        <v>57</v>
      </c>
      <c r="X62" s="18" t="s">
        <v>190</v>
      </c>
      <c r="Y62" s="18" t="s">
        <v>57</v>
      </c>
      <c r="Z62" s="5">
        <f>G62*3+H62+I62*2+J62*3+K62*2.5+M62+N62*4+O62*2.5+V62*3+36*2</f>
        <v>1706.5</v>
      </c>
      <c r="AA62" s="5">
        <v>24</v>
      </c>
      <c r="AB62" s="5">
        <f t="shared" si="0"/>
        <v>71.1041666666667</v>
      </c>
      <c r="AC62" s="10"/>
      <c r="AD62" s="18" t="s">
        <v>188</v>
      </c>
      <c r="AE62" s="18" t="s">
        <v>189</v>
      </c>
      <c r="AF62" s="18" t="s">
        <v>57</v>
      </c>
      <c r="AG62" s="18" t="s">
        <v>57</v>
      </c>
      <c r="AH62" s="5">
        <v>83</v>
      </c>
      <c r="AI62" s="5">
        <v>82</v>
      </c>
      <c r="AJ62" s="5">
        <v>81</v>
      </c>
      <c r="AK62" s="5">
        <v>75</v>
      </c>
      <c r="AL62" s="5">
        <v>74</v>
      </c>
      <c r="AM62" s="18" t="s">
        <v>57</v>
      </c>
      <c r="AN62" s="5">
        <v>84</v>
      </c>
      <c r="AO62" s="5">
        <v>82</v>
      </c>
      <c r="AP62" s="18" t="s">
        <v>64</v>
      </c>
      <c r="AQ62" s="18" t="s">
        <v>57</v>
      </c>
      <c r="AR62" s="5">
        <v>79</v>
      </c>
      <c r="AS62" s="5">
        <v>67</v>
      </c>
      <c r="AT62" s="5">
        <v>78</v>
      </c>
      <c r="AU62" s="5">
        <v>81</v>
      </c>
      <c r="AV62" s="18" t="s">
        <v>57</v>
      </c>
      <c r="AW62" s="18" t="s">
        <v>57</v>
      </c>
      <c r="AX62" s="12">
        <f t="shared" si="24"/>
        <v>2445.5</v>
      </c>
      <c r="AY62" s="12">
        <v>31</v>
      </c>
      <c r="AZ62" s="12">
        <f t="shared" si="1"/>
        <v>78.8870967741936</v>
      </c>
      <c r="BA62" s="12">
        <f t="shared" si="2"/>
        <v>4152</v>
      </c>
      <c r="BB62" s="12">
        <f t="shared" si="3"/>
        <v>55</v>
      </c>
      <c r="BC62" s="12">
        <f t="shared" si="4"/>
        <v>75.4909090909091</v>
      </c>
      <c r="BD62" s="12">
        <f t="shared" si="12"/>
        <v>0</v>
      </c>
      <c r="BE62" s="12">
        <f t="shared" si="6"/>
        <v>75.4909090909091</v>
      </c>
    </row>
    <row r="63" spans="1:57">
      <c r="A63" s="4">
        <v>60</v>
      </c>
      <c r="B63" s="18" t="s">
        <v>191</v>
      </c>
      <c r="C63" s="18" t="s">
        <v>192</v>
      </c>
      <c r="D63" s="5">
        <v>61</v>
      </c>
      <c r="E63" s="18" t="s">
        <v>57</v>
      </c>
      <c r="F63" s="5">
        <v>82</v>
      </c>
      <c r="G63" s="18" t="s">
        <v>57</v>
      </c>
      <c r="H63" s="18" t="s">
        <v>57</v>
      </c>
      <c r="I63" s="18" t="s">
        <v>57</v>
      </c>
      <c r="J63" s="18" t="s">
        <v>57</v>
      </c>
      <c r="K63" s="18" t="s">
        <v>57</v>
      </c>
      <c r="L63" s="18" t="s">
        <v>57</v>
      </c>
      <c r="M63" s="18" t="s">
        <v>57</v>
      </c>
      <c r="N63" s="18" t="s">
        <v>57</v>
      </c>
      <c r="O63" s="18" t="s">
        <v>57</v>
      </c>
      <c r="P63" s="18" t="s">
        <v>64</v>
      </c>
      <c r="Q63" s="5">
        <v>82</v>
      </c>
      <c r="R63" s="18" t="s">
        <v>169</v>
      </c>
      <c r="S63" s="18" t="s">
        <v>57</v>
      </c>
      <c r="T63" s="18" t="s">
        <v>57</v>
      </c>
      <c r="U63" s="5">
        <v>66</v>
      </c>
      <c r="V63" s="18" t="s">
        <v>57</v>
      </c>
      <c r="W63" s="18" t="s">
        <v>57</v>
      </c>
      <c r="X63" s="18" t="s">
        <v>57</v>
      </c>
      <c r="Y63" s="18" t="s">
        <v>57</v>
      </c>
      <c r="Z63" s="5">
        <f>D63*2.5+F63*2.5+P63+Q63*3+R63+U63*3</f>
        <v>941.5</v>
      </c>
      <c r="AA63" s="5">
        <v>13</v>
      </c>
      <c r="AB63" s="5">
        <f t="shared" si="0"/>
        <v>72.4230769230769</v>
      </c>
      <c r="AC63" s="10"/>
      <c r="AD63" s="18" t="s">
        <v>191</v>
      </c>
      <c r="AE63" s="18" t="s">
        <v>192</v>
      </c>
      <c r="AF63" s="18" t="s">
        <v>57</v>
      </c>
      <c r="AG63" s="18" t="s">
        <v>59</v>
      </c>
      <c r="AH63" s="18" t="s">
        <v>57</v>
      </c>
      <c r="AI63" s="18" t="s">
        <v>57</v>
      </c>
      <c r="AJ63" s="18" t="s">
        <v>57</v>
      </c>
      <c r="AK63" s="18" t="s">
        <v>57</v>
      </c>
      <c r="AL63" s="18" t="s">
        <v>57</v>
      </c>
      <c r="AM63" s="18" t="s">
        <v>57</v>
      </c>
      <c r="AN63" s="18" t="s">
        <v>57</v>
      </c>
      <c r="AO63" s="18" t="s">
        <v>57</v>
      </c>
      <c r="AP63" s="18" t="s">
        <v>57</v>
      </c>
      <c r="AQ63" s="18" t="s">
        <v>57</v>
      </c>
      <c r="AR63" s="18" t="s">
        <v>57</v>
      </c>
      <c r="AS63" s="18" t="s">
        <v>57</v>
      </c>
      <c r="AT63" s="18" t="s">
        <v>57</v>
      </c>
      <c r="AU63" s="18" t="s">
        <v>57</v>
      </c>
      <c r="AV63" s="18" t="s">
        <v>57</v>
      </c>
      <c r="AW63" s="18" t="s">
        <v>57</v>
      </c>
      <c r="AX63" s="12">
        <v>340</v>
      </c>
      <c r="AY63" s="12">
        <v>4</v>
      </c>
      <c r="AZ63" s="12">
        <f t="shared" si="1"/>
        <v>85</v>
      </c>
      <c r="BA63" s="12">
        <f t="shared" si="2"/>
        <v>1281.5</v>
      </c>
      <c r="BB63" s="12">
        <f t="shared" si="3"/>
        <v>17</v>
      </c>
      <c r="BC63" s="12">
        <f t="shared" si="4"/>
        <v>75.3823529411765</v>
      </c>
      <c r="BD63" s="12">
        <f t="shared" si="12"/>
        <v>0</v>
      </c>
      <c r="BE63" s="12">
        <f t="shared" si="6"/>
        <v>75.3823529411765</v>
      </c>
    </row>
    <row r="64" spans="1:57">
      <c r="A64" s="4">
        <v>61</v>
      </c>
      <c r="B64" s="18" t="s">
        <v>193</v>
      </c>
      <c r="C64" s="18" t="s">
        <v>194</v>
      </c>
      <c r="D64" s="18" t="s">
        <v>57</v>
      </c>
      <c r="E64" s="18" t="s">
        <v>57</v>
      </c>
      <c r="F64" s="18" t="s">
        <v>57</v>
      </c>
      <c r="G64" s="5">
        <v>75</v>
      </c>
      <c r="H64" s="18" t="s">
        <v>64</v>
      </c>
      <c r="I64" s="5">
        <v>94</v>
      </c>
      <c r="J64" s="5">
        <v>74</v>
      </c>
      <c r="K64" s="5">
        <v>76</v>
      </c>
      <c r="L64" s="18" t="s">
        <v>57</v>
      </c>
      <c r="M64" s="18" t="s">
        <v>64</v>
      </c>
      <c r="N64" s="5">
        <v>74</v>
      </c>
      <c r="O64" s="5">
        <v>70</v>
      </c>
      <c r="P64" s="18" t="s">
        <v>57</v>
      </c>
      <c r="Q64" s="18" t="s">
        <v>57</v>
      </c>
      <c r="R64" s="18" t="s">
        <v>57</v>
      </c>
      <c r="S64" s="18" t="s">
        <v>57</v>
      </c>
      <c r="T64" s="18" t="s">
        <v>57</v>
      </c>
      <c r="U64" s="18" t="s">
        <v>57</v>
      </c>
      <c r="V64" s="5">
        <v>71</v>
      </c>
      <c r="W64" s="18" t="s">
        <v>57</v>
      </c>
      <c r="X64" s="5">
        <v>61</v>
      </c>
      <c r="Y64" s="18" t="s">
        <v>57</v>
      </c>
      <c r="Z64" s="5">
        <f>G64*3+H64+I64*2+J64*3+K64*2.5+M64+N64*4+O64*2.5+V64*3+X64*2</f>
        <v>1781</v>
      </c>
      <c r="AA64" s="5">
        <v>24</v>
      </c>
      <c r="AB64" s="5">
        <f t="shared" si="0"/>
        <v>74.2083333333333</v>
      </c>
      <c r="AC64" s="10"/>
      <c r="AD64" s="18" t="s">
        <v>193</v>
      </c>
      <c r="AE64" s="18" t="s">
        <v>194</v>
      </c>
      <c r="AF64" s="18" t="s">
        <v>57</v>
      </c>
      <c r="AG64" s="18" t="s">
        <v>57</v>
      </c>
      <c r="AH64" s="5">
        <v>80</v>
      </c>
      <c r="AI64" s="5">
        <v>83</v>
      </c>
      <c r="AJ64" s="5">
        <v>82</v>
      </c>
      <c r="AK64" s="5">
        <v>77</v>
      </c>
      <c r="AL64" s="5">
        <v>62</v>
      </c>
      <c r="AM64" s="18" t="s">
        <v>57</v>
      </c>
      <c r="AN64" s="5">
        <v>85</v>
      </c>
      <c r="AO64" s="5">
        <v>66</v>
      </c>
      <c r="AP64" s="18" t="s">
        <v>59</v>
      </c>
      <c r="AQ64" s="18" t="s">
        <v>57</v>
      </c>
      <c r="AR64" s="5">
        <v>74</v>
      </c>
      <c r="AS64" s="5">
        <v>62</v>
      </c>
      <c r="AT64" s="5">
        <v>74</v>
      </c>
      <c r="AU64" s="5">
        <v>67</v>
      </c>
      <c r="AV64" s="18" t="s">
        <v>57</v>
      </c>
      <c r="AW64" s="18" t="s">
        <v>57</v>
      </c>
      <c r="AX64" s="12">
        <f t="shared" ref="AX64:AX67" si="25">AH64*3+AI64*1+AJ64*2+AK64*4.5+AL64*2+AN64*4.5+AO64*3+AP64*1+AR64*4+AS64*2+AT64*2+AU64*2</f>
        <v>2325</v>
      </c>
      <c r="AY64" s="12">
        <v>31</v>
      </c>
      <c r="AZ64" s="12">
        <f t="shared" si="1"/>
        <v>75</v>
      </c>
      <c r="BA64" s="12">
        <f t="shared" si="2"/>
        <v>4106</v>
      </c>
      <c r="BB64" s="12">
        <f t="shared" si="3"/>
        <v>55</v>
      </c>
      <c r="BC64" s="12">
        <f t="shared" si="4"/>
        <v>74.6545454545455</v>
      </c>
      <c r="BD64" s="12">
        <f t="shared" si="12"/>
        <v>0</v>
      </c>
      <c r="BE64" s="12">
        <f t="shared" si="6"/>
        <v>74.6545454545455</v>
      </c>
    </row>
    <row r="65" spans="1:57">
      <c r="A65" s="6">
        <v>62</v>
      </c>
      <c r="B65" s="18" t="s">
        <v>195</v>
      </c>
      <c r="C65" s="19" t="s">
        <v>196</v>
      </c>
      <c r="D65" s="18" t="s">
        <v>57</v>
      </c>
      <c r="E65" s="18" t="s">
        <v>57</v>
      </c>
      <c r="F65" s="18" t="s">
        <v>57</v>
      </c>
      <c r="G65" s="5">
        <v>80</v>
      </c>
      <c r="H65" s="18" t="s">
        <v>64</v>
      </c>
      <c r="I65" s="5">
        <v>76</v>
      </c>
      <c r="J65" s="5">
        <v>71</v>
      </c>
      <c r="K65" s="5">
        <v>74</v>
      </c>
      <c r="L65" s="18" t="s">
        <v>57</v>
      </c>
      <c r="M65" s="18" t="s">
        <v>64</v>
      </c>
      <c r="N65" s="5">
        <v>73</v>
      </c>
      <c r="O65" s="5">
        <v>69</v>
      </c>
      <c r="P65" s="18" t="s">
        <v>57</v>
      </c>
      <c r="Q65" s="18" t="s">
        <v>57</v>
      </c>
      <c r="R65" s="18" t="s">
        <v>57</v>
      </c>
      <c r="S65" s="18" t="s">
        <v>57</v>
      </c>
      <c r="T65" s="18" t="s">
        <v>57</v>
      </c>
      <c r="U65" s="5">
        <v>67</v>
      </c>
      <c r="V65" s="5">
        <v>80</v>
      </c>
      <c r="W65" s="18" t="s">
        <v>57</v>
      </c>
      <c r="X65" s="18" t="s">
        <v>197</v>
      </c>
      <c r="Y65" s="18" t="s">
        <v>57</v>
      </c>
      <c r="Z65" s="5">
        <f>G65*3+H65+I65*2+J65*3+K65*2.5+M65+N65*4+O65*2.5+U65*3+V65*3+37*2</f>
        <v>1919.5</v>
      </c>
      <c r="AA65" s="5">
        <v>27</v>
      </c>
      <c r="AB65" s="5">
        <f t="shared" si="0"/>
        <v>71.0925925925926</v>
      </c>
      <c r="AC65" s="10"/>
      <c r="AD65" s="18" t="s">
        <v>195</v>
      </c>
      <c r="AE65" s="18" t="s">
        <v>196</v>
      </c>
      <c r="AF65" s="5"/>
      <c r="AG65" s="18" t="s">
        <v>57</v>
      </c>
      <c r="AH65" s="5">
        <v>93</v>
      </c>
      <c r="AI65" s="5">
        <v>84</v>
      </c>
      <c r="AJ65" s="5">
        <v>72</v>
      </c>
      <c r="AK65" s="5">
        <v>77</v>
      </c>
      <c r="AL65" s="5">
        <v>71</v>
      </c>
      <c r="AM65" s="18" t="s">
        <v>57</v>
      </c>
      <c r="AN65" s="18" t="s">
        <v>57</v>
      </c>
      <c r="AO65" s="5">
        <v>78</v>
      </c>
      <c r="AP65" s="18" t="s">
        <v>64</v>
      </c>
      <c r="AQ65" s="18" t="s">
        <v>57</v>
      </c>
      <c r="AR65" s="5">
        <v>72</v>
      </c>
      <c r="AS65" s="5">
        <v>77</v>
      </c>
      <c r="AT65" s="5">
        <v>89</v>
      </c>
      <c r="AU65" s="5">
        <v>74</v>
      </c>
      <c r="AV65" s="18" t="s">
        <v>57</v>
      </c>
      <c r="AW65" s="18" t="s">
        <v>57</v>
      </c>
      <c r="AX65" s="12">
        <f>AH65*3+AI65*1+AJ65*2+AK65*4.5+AL65*2+AO65*3+AP65*1+AR65*4+AS65*2+AT65*2+AU65*2</f>
        <v>2072.5</v>
      </c>
      <c r="AY65" s="12">
        <v>26.5</v>
      </c>
      <c r="AZ65" s="12">
        <f t="shared" si="1"/>
        <v>78.2075471698113</v>
      </c>
      <c r="BA65" s="12">
        <f t="shared" si="2"/>
        <v>3992</v>
      </c>
      <c r="BB65" s="12">
        <f t="shared" si="3"/>
        <v>53.5</v>
      </c>
      <c r="BC65" s="12">
        <f t="shared" si="4"/>
        <v>74.6168224299065</v>
      </c>
      <c r="BD65" s="12">
        <f t="shared" si="12"/>
        <v>0</v>
      </c>
      <c r="BE65" s="12">
        <f t="shared" si="6"/>
        <v>74.6168224299065</v>
      </c>
    </row>
    <row r="66" spans="1:57">
      <c r="A66" s="6">
        <v>63</v>
      </c>
      <c r="B66" s="18" t="s">
        <v>198</v>
      </c>
      <c r="C66" s="19" t="s">
        <v>199</v>
      </c>
      <c r="D66" s="18" t="s">
        <v>57</v>
      </c>
      <c r="E66" s="18" t="s">
        <v>57</v>
      </c>
      <c r="F66" s="18" t="s">
        <v>57</v>
      </c>
      <c r="G66" s="5">
        <v>75</v>
      </c>
      <c r="H66" s="18" t="s">
        <v>64</v>
      </c>
      <c r="I66" s="5">
        <v>89</v>
      </c>
      <c r="J66" s="5">
        <v>68</v>
      </c>
      <c r="K66" s="5">
        <v>74</v>
      </c>
      <c r="L66" s="18" t="s">
        <v>57</v>
      </c>
      <c r="M66" s="18" t="s">
        <v>64</v>
      </c>
      <c r="N66" s="5">
        <v>86</v>
      </c>
      <c r="O66" s="18" t="s">
        <v>200</v>
      </c>
      <c r="P66" s="18" t="s">
        <v>57</v>
      </c>
      <c r="Q66" s="18" t="s">
        <v>57</v>
      </c>
      <c r="R66" s="18" t="s">
        <v>57</v>
      </c>
      <c r="S66" s="18" t="s">
        <v>57</v>
      </c>
      <c r="T66" s="18" t="s">
        <v>57</v>
      </c>
      <c r="U66" s="18" t="s">
        <v>57</v>
      </c>
      <c r="V66" s="5">
        <v>73</v>
      </c>
      <c r="W66" s="18" t="s">
        <v>57</v>
      </c>
      <c r="X66" s="5">
        <v>73</v>
      </c>
      <c r="Y66" s="18" t="s">
        <v>57</v>
      </c>
      <c r="Z66" s="5">
        <f>G66*3+H66+I66*2+J66*3+K66*2.5+M66+N66*4+28*2.5+V66*3+X66*2</f>
        <v>1721</v>
      </c>
      <c r="AA66" s="5">
        <v>24</v>
      </c>
      <c r="AB66" s="5">
        <f t="shared" si="0"/>
        <v>71.7083333333333</v>
      </c>
      <c r="AC66" s="10"/>
      <c r="AD66" s="18" t="s">
        <v>198</v>
      </c>
      <c r="AE66" s="19" t="s">
        <v>199</v>
      </c>
      <c r="AF66" s="18" t="s">
        <v>57</v>
      </c>
      <c r="AG66" s="18" t="s">
        <v>57</v>
      </c>
      <c r="AH66" s="5">
        <v>85</v>
      </c>
      <c r="AI66" s="5">
        <v>83</v>
      </c>
      <c r="AJ66" s="5">
        <v>77</v>
      </c>
      <c r="AK66" s="5">
        <v>49</v>
      </c>
      <c r="AL66" s="5">
        <v>73</v>
      </c>
      <c r="AM66" s="18" t="s">
        <v>57</v>
      </c>
      <c r="AN66" s="5">
        <v>88</v>
      </c>
      <c r="AO66" s="5">
        <v>90</v>
      </c>
      <c r="AP66" s="18" t="s">
        <v>64</v>
      </c>
      <c r="AQ66" s="18" t="s">
        <v>57</v>
      </c>
      <c r="AR66" s="5">
        <v>74</v>
      </c>
      <c r="AS66" s="5">
        <v>64</v>
      </c>
      <c r="AT66" s="5">
        <v>82</v>
      </c>
      <c r="AU66" s="5">
        <v>87</v>
      </c>
      <c r="AV66" s="18" t="s">
        <v>57</v>
      </c>
      <c r="AW66" s="18" t="s">
        <v>57</v>
      </c>
      <c r="AX66" s="12">
        <f t="shared" si="25"/>
        <v>2361.5</v>
      </c>
      <c r="AY66" s="12">
        <v>31</v>
      </c>
      <c r="AZ66" s="12">
        <f t="shared" si="1"/>
        <v>76.1774193548387</v>
      </c>
      <c r="BA66" s="12">
        <f t="shared" si="2"/>
        <v>4082.5</v>
      </c>
      <c r="BB66" s="12">
        <f t="shared" si="3"/>
        <v>55</v>
      </c>
      <c r="BC66" s="12">
        <f t="shared" si="4"/>
        <v>74.2272727272727</v>
      </c>
      <c r="BD66" s="12">
        <f t="shared" si="12"/>
        <v>0</v>
      </c>
      <c r="BE66" s="12">
        <f t="shared" si="6"/>
        <v>74.2272727272727</v>
      </c>
    </row>
    <row r="67" spans="1:57">
      <c r="A67" s="4">
        <v>64</v>
      </c>
      <c r="B67" s="18" t="s">
        <v>201</v>
      </c>
      <c r="C67" s="18" t="s">
        <v>202</v>
      </c>
      <c r="D67" s="18" t="s">
        <v>57</v>
      </c>
      <c r="E67" s="18" t="s">
        <v>57</v>
      </c>
      <c r="F67" s="18" t="s">
        <v>57</v>
      </c>
      <c r="G67" s="5">
        <v>60</v>
      </c>
      <c r="H67" s="18" t="s">
        <v>64</v>
      </c>
      <c r="I67" s="5">
        <v>88</v>
      </c>
      <c r="J67" s="5">
        <v>62</v>
      </c>
      <c r="K67" s="5">
        <v>74</v>
      </c>
      <c r="L67" s="18" t="s">
        <v>57</v>
      </c>
      <c r="M67" s="18" t="s">
        <v>64</v>
      </c>
      <c r="N67" s="5">
        <v>70</v>
      </c>
      <c r="O67" s="5">
        <v>90</v>
      </c>
      <c r="P67" s="18" t="s">
        <v>57</v>
      </c>
      <c r="Q67" s="18" t="s">
        <v>57</v>
      </c>
      <c r="R67" s="18" t="s">
        <v>57</v>
      </c>
      <c r="S67" s="18" t="s">
        <v>57</v>
      </c>
      <c r="T67" s="18" t="s">
        <v>57</v>
      </c>
      <c r="U67" s="18" t="s">
        <v>57</v>
      </c>
      <c r="V67" s="5">
        <v>75</v>
      </c>
      <c r="W67" s="18" t="s">
        <v>57</v>
      </c>
      <c r="X67" s="5">
        <v>62</v>
      </c>
      <c r="Y67" s="18" t="s">
        <v>57</v>
      </c>
      <c r="Z67" s="5">
        <f>G67*3+H67+I67*2+J67*3+K67*2.5+M67+N67*4+O67*2.5+V67*3+X67*2</f>
        <v>1731</v>
      </c>
      <c r="AA67" s="5">
        <v>24</v>
      </c>
      <c r="AB67" s="5">
        <f t="shared" si="0"/>
        <v>72.125</v>
      </c>
      <c r="AC67" s="10"/>
      <c r="AD67" s="18" t="s">
        <v>201</v>
      </c>
      <c r="AE67" s="18" t="s">
        <v>202</v>
      </c>
      <c r="AF67" s="18" t="s">
        <v>57</v>
      </c>
      <c r="AG67" s="18" t="s">
        <v>57</v>
      </c>
      <c r="AH67" s="5">
        <v>81</v>
      </c>
      <c r="AI67" s="5">
        <v>80</v>
      </c>
      <c r="AJ67" s="5">
        <v>70</v>
      </c>
      <c r="AK67" s="5">
        <v>63</v>
      </c>
      <c r="AL67" s="5">
        <v>67</v>
      </c>
      <c r="AM67" s="18" t="s">
        <v>57</v>
      </c>
      <c r="AN67" s="5">
        <v>76</v>
      </c>
      <c r="AO67" s="5">
        <v>89</v>
      </c>
      <c r="AP67" s="18" t="s">
        <v>64</v>
      </c>
      <c r="AQ67" s="18" t="s">
        <v>57</v>
      </c>
      <c r="AR67" s="5">
        <v>77</v>
      </c>
      <c r="AS67" s="5">
        <v>69</v>
      </c>
      <c r="AT67" s="5">
        <v>88</v>
      </c>
      <c r="AU67" s="5">
        <v>82</v>
      </c>
      <c r="AV67" s="18" t="s">
        <v>57</v>
      </c>
      <c r="AW67" s="18" t="s">
        <v>57</v>
      </c>
      <c r="AX67" s="12">
        <f t="shared" si="25"/>
        <v>2350.5</v>
      </c>
      <c r="AY67" s="12">
        <v>31</v>
      </c>
      <c r="AZ67" s="12">
        <f t="shared" si="1"/>
        <v>75.8225806451613</v>
      </c>
      <c r="BA67" s="12">
        <f t="shared" si="2"/>
        <v>4081.5</v>
      </c>
      <c r="BB67" s="12">
        <f t="shared" si="3"/>
        <v>55</v>
      </c>
      <c r="BC67" s="12">
        <f t="shared" si="4"/>
        <v>74.2090909090909</v>
      </c>
      <c r="BD67" s="12">
        <f t="shared" si="12"/>
        <v>0</v>
      </c>
      <c r="BE67" s="12">
        <f t="shared" si="6"/>
        <v>74.2090909090909</v>
      </c>
    </row>
    <row r="68" spans="1:57">
      <c r="A68" s="6">
        <v>65</v>
      </c>
      <c r="B68" s="18" t="s">
        <v>203</v>
      </c>
      <c r="C68" s="19" t="s">
        <v>204</v>
      </c>
      <c r="D68" s="18" t="s">
        <v>57</v>
      </c>
      <c r="E68" s="5">
        <v>65</v>
      </c>
      <c r="F68" s="18" t="s">
        <v>79</v>
      </c>
      <c r="G68" s="5">
        <v>90</v>
      </c>
      <c r="H68" s="18" t="s">
        <v>58</v>
      </c>
      <c r="I68" s="5">
        <v>88</v>
      </c>
      <c r="J68" s="5">
        <v>66</v>
      </c>
      <c r="K68" s="5">
        <v>74</v>
      </c>
      <c r="L68" s="18" t="s">
        <v>57</v>
      </c>
      <c r="M68" s="18" t="s">
        <v>169</v>
      </c>
      <c r="N68" s="5">
        <v>60</v>
      </c>
      <c r="O68" s="5">
        <v>61</v>
      </c>
      <c r="P68" s="18" t="s">
        <v>57</v>
      </c>
      <c r="Q68" s="18" t="s">
        <v>57</v>
      </c>
      <c r="R68" s="18" t="s">
        <v>57</v>
      </c>
      <c r="S68" s="18" t="s">
        <v>57</v>
      </c>
      <c r="T68" s="18" t="s">
        <v>57</v>
      </c>
      <c r="U68" s="18" t="s">
        <v>57</v>
      </c>
      <c r="V68" s="5">
        <v>76</v>
      </c>
      <c r="W68" s="18" t="s">
        <v>57</v>
      </c>
      <c r="X68" s="18" t="s">
        <v>205</v>
      </c>
      <c r="Y68" s="18" t="s">
        <v>57</v>
      </c>
      <c r="Z68" s="5">
        <f>E68*4+50*2.5+G68*3+H68+I68*2+J68*3+K68*2.5+M68+N68*4+O68*2.5+V68*3+46*2</f>
        <v>2086.5</v>
      </c>
      <c r="AA68" s="5">
        <v>30.5</v>
      </c>
      <c r="AB68" s="5">
        <f t="shared" ref="AB68:AB131" si="26">Z68/AA68</f>
        <v>68.4098360655738</v>
      </c>
      <c r="AC68" s="10"/>
      <c r="AD68" s="18" t="s">
        <v>203</v>
      </c>
      <c r="AE68" s="18" t="s">
        <v>204</v>
      </c>
      <c r="AF68" s="18" t="s">
        <v>57</v>
      </c>
      <c r="AG68" s="18" t="s">
        <v>57</v>
      </c>
      <c r="AH68" s="5">
        <v>88</v>
      </c>
      <c r="AI68" s="5">
        <v>84</v>
      </c>
      <c r="AJ68" s="5">
        <v>87</v>
      </c>
      <c r="AK68" s="5">
        <v>84</v>
      </c>
      <c r="AL68" s="5">
        <v>66</v>
      </c>
      <c r="AM68" s="18" t="s">
        <v>59</v>
      </c>
      <c r="AN68" s="5">
        <v>71</v>
      </c>
      <c r="AO68" s="5">
        <v>92</v>
      </c>
      <c r="AP68" s="18" t="s">
        <v>59</v>
      </c>
      <c r="AQ68" s="18" t="s">
        <v>57</v>
      </c>
      <c r="AR68" s="5">
        <v>67</v>
      </c>
      <c r="AS68" s="5">
        <v>70</v>
      </c>
      <c r="AT68" s="5">
        <v>89</v>
      </c>
      <c r="AU68" s="5">
        <v>84</v>
      </c>
      <c r="AV68" s="18" t="s">
        <v>57</v>
      </c>
      <c r="AW68" s="18" t="s">
        <v>57</v>
      </c>
      <c r="AX68" s="12">
        <f>AH68*3+AI68*1+AJ68*2+AK68*4.5+AL68*2+AM68*1+AN68*4.5+AO68*3+AP68*1+AR68*4+AS68*2+AT68*2+AU68*2</f>
        <v>2551.5</v>
      </c>
      <c r="AY68" s="12">
        <v>32</v>
      </c>
      <c r="AZ68" s="12">
        <f t="shared" ref="AZ68:AZ131" si="27">AX68/AY68</f>
        <v>79.734375</v>
      </c>
      <c r="BA68" s="12">
        <f t="shared" ref="BA68:BA131" si="28">Z68+AX68</f>
        <v>4638</v>
      </c>
      <c r="BB68" s="12">
        <f t="shared" ref="BB68:BB131" si="29">AA68+AY68</f>
        <v>62.5</v>
      </c>
      <c r="BC68" s="12">
        <f t="shared" ref="BC68:BC131" si="30">BA68/BB68</f>
        <v>74.208</v>
      </c>
      <c r="BD68" s="12">
        <f t="shared" si="12"/>
        <v>0</v>
      </c>
      <c r="BE68" s="12">
        <f t="shared" ref="BE68:BE131" si="31">BC68+BD68</f>
        <v>74.208</v>
      </c>
    </row>
    <row r="69" spans="1:57">
      <c r="A69" s="6">
        <v>66</v>
      </c>
      <c r="B69" s="18" t="s">
        <v>206</v>
      </c>
      <c r="C69" s="19" t="s">
        <v>207</v>
      </c>
      <c r="D69" s="18" t="s">
        <v>57</v>
      </c>
      <c r="E69" s="18" t="s">
        <v>57</v>
      </c>
      <c r="F69" s="18" t="s">
        <v>57</v>
      </c>
      <c r="G69" s="5">
        <v>77</v>
      </c>
      <c r="H69" s="18" t="s">
        <v>59</v>
      </c>
      <c r="I69" s="5">
        <v>84</v>
      </c>
      <c r="J69" s="18" t="s">
        <v>208</v>
      </c>
      <c r="K69" s="5">
        <v>90</v>
      </c>
      <c r="L69" s="18" t="s">
        <v>57</v>
      </c>
      <c r="M69" s="18" t="s">
        <v>59</v>
      </c>
      <c r="N69" s="5">
        <v>70</v>
      </c>
      <c r="O69" s="18" t="s">
        <v>130</v>
      </c>
      <c r="P69" s="18" t="s">
        <v>57</v>
      </c>
      <c r="Q69" s="18" t="s">
        <v>57</v>
      </c>
      <c r="R69" s="18" t="s">
        <v>57</v>
      </c>
      <c r="S69" s="18" t="s">
        <v>57</v>
      </c>
      <c r="T69" s="18" t="s">
        <v>57</v>
      </c>
      <c r="U69" s="18" t="s">
        <v>57</v>
      </c>
      <c r="V69" s="5">
        <v>78</v>
      </c>
      <c r="W69" s="18" t="s">
        <v>57</v>
      </c>
      <c r="X69" s="18" t="s">
        <v>79</v>
      </c>
      <c r="Y69" s="18" t="s">
        <v>57</v>
      </c>
      <c r="Z69" s="5">
        <f>G69*3+H69+I69*2+57*3+K69*2.5+M69+N69*4+51*2.5+V69*3+50*2</f>
        <v>1706.5</v>
      </c>
      <c r="AA69" s="5">
        <v>24</v>
      </c>
      <c r="AB69" s="5">
        <f t="shared" si="26"/>
        <v>71.1041666666667</v>
      </c>
      <c r="AC69" s="10"/>
      <c r="AD69" s="18" t="s">
        <v>206</v>
      </c>
      <c r="AE69" s="18" t="s">
        <v>207</v>
      </c>
      <c r="AF69" s="18" t="s">
        <v>57</v>
      </c>
      <c r="AG69" s="18" t="s">
        <v>57</v>
      </c>
      <c r="AH69" s="5">
        <v>90</v>
      </c>
      <c r="AI69" s="5">
        <v>85</v>
      </c>
      <c r="AJ69" s="5">
        <v>88</v>
      </c>
      <c r="AK69" s="5">
        <v>85</v>
      </c>
      <c r="AL69" s="5">
        <v>71</v>
      </c>
      <c r="AM69" s="18" t="s">
        <v>57</v>
      </c>
      <c r="AN69" s="5">
        <v>72</v>
      </c>
      <c r="AO69" s="5">
        <v>65</v>
      </c>
      <c r="AP69" s="18" t="s">
        <v>59</v>
      </c>
      <c r="AQ69" s="18" t="s">
        <v>57</v>
      </c>
      <c r="AR69" s="5">
        <v>67</v>
      </c>
      <c r="AS69" s="5">
        <v>62</v>
      </c>
      <c r="AT69" s="5">
        <v>76</v>
      </c>
      <c r="AU69" s="5">
        <v>84</v>
      </c>
      <c r="AV69" s="18" t="s">
        <v>57</v>
      </c>
      <c r="AW69" s="18" t="s">
        <v>57</v>
      </c>
      <c r="AX69" s="12">
        <f t="shared" ref="AX69:AX72" si="32">AH69*3+AI69*1+AJ69*2+AK69*4.5+AL69*2+AN69*4.5+AO69*3+AP69*1+AR69*4+AS69*2+AT69*2+AU69*2</f>
        <v>2371.5</v>
      </c>
      <c r="AY69" s="12">
        <v>31</v>
      </c>
      <c r="AZ69" s="12">
        <f t="shared" si="27"/>
        <v>76.5</v>
      </c>
      <c r="BA69" s="12">
        <f t="shared" si="28"/>
        <v>4078</v>
      </c>
      <c r="BB69" s="12">
        <f t="shared" si="29"/>
        <v>55</v>
      </c>
      <c r="BC69" s="12">
        <f t="shared" si="30"/>
        <v>74.1454545454545</v>
      </c>
      <c r="BD69" s="12">
        <f t="shared" si="12"/>
        <v>0</v>
      </c>
      <c r="BE69" s="12">
        <f t="shared" si="31"/>
        <v>74.1454545454545</v>
      </c>
    </row>
    <row r="70" spans="1:57">
      <c r="A70" s="4">
        <v>67</v>
      </c>
      <c r="B70" s="18" t="s">
        <v>209</v>
      </c>
      <c r="C70" s="18" t="s">
        <v>210</v>
      </c>
      <c r="D70" s="18" t="s">
        <v>57</v>
      </c>
      <c r="E70" s="18" t="s">
        <v>57</v>
      </c>
      <c r="F70" s="18" t="s">
        <v>57</v>
      </c>
      <c r="G70" s="5">
        <v>84</v>
      </c>
      <c r="H70" s="18" t="s">
        <v>59</v>
      </c>
      <c r="I70" s="5">
        <v>82</v>
      </c>
      <c r="J70" s="5">
        <v>68</v>
      </c>
      <c r="K70" s="5">
        <v>86</v>
      </c>
      <c r="L70" s="18" t="s">
        <v>57</v>
      </c>
      <c r="M70" s="18" t="s">
        <v>59</v>
      </c>
      <c r="N70" s="5">
        <v>60</v>
      </c>
      <c r="O70" s="5">
        <v>65</v>
      </c>
      <c r="P70" s="18" t="s">
        <v>57</v>
      </c>
      <c r="Q70" s="18" t="s">
        <v>57</v>
      </c>
      <c r="R70" s="18" t="s">
        <v>57</v>
      </c>
      <c r="S70" s="18" t="s">
        <v>57</v>
      </c>
      <c r="T70" s="18" t="s">
        <v>57</v>
      </c>
      <c r="U70" s="18" t="s">
        <v>57</v>
      </c>
      <c r="V70" s="5">
        <v>76</v>
      </c>
      <c r="W70" s="18" t="s">
        <v>57</v>
      </c>
      <c r="X70" s="5">
        <v>60</v>
      </c>
      <c r="Y70" s="18" t="s">
        <v>57</v>
      </c>
      <c r="Z70" s="5">
        <f>G70*3+H70+I70*2+J70*3+K70*2.5+M70+N70*4+O70*2.5+V70*3+X70*2</f>
        <v>1755.5</v>
      </c>
      <c r="AA70" s="5">
        <v>24</v>
      </c>
      <c r="AB70" s="5">
        <f t="shared" si="26"/>
        <v>73.1458333333333</v>
      </c>
      <c r="AC70" s="10"/>
      <c r="AD70" s="18" t="s">
        <v>209</v>
      </c>
      <c r="AE70" s="18" t="s">
        <v>210</v>
      </c>
      <c r="AF70" s="18" t="s">
        <v>57</v>
      </c>
      <c r="AG70" s="18" t="s">
        <v>57</v>
      </c>
      <c r="AH70" s="5">
        <v>85</v>
      </c>
      <c r="AI70" s="5">
        <v>86</v>
      </c>
      <c r="AJ70" s="5">
        <v>81</v>
      </c>
      <c r="AK70" s="5">
        <v>71</v>
      </c>
      <c r="AL70" s="5">
        <v>63</v>
      </c>
      <c r="AM70" s="18" t="s">
        <v>57</v>
      </c>
      <c r="AN70" s="18" t="s">
        <v>57</v>
      </c>
      <c r="AO70" s="5">
        <v>76</v>
      </c>
      <c r="AP70" s="18" t="s">
        <v>64</v>
      </c>
      <c r="AQ70" s="18" t="s">
        <v>57</v>
      </c>
      <c r="AR70" s="5">
        <v>72</v>
      </c>
      <c r="AS70" s="5">
        <v>66</v>
      </c>
      <c r="AT70" s="5">
        <v>79</v>
      </c>
      <c r="AU70" s="5">
        <v>79</v>
      </c>
      <c r="AV70" s="18" t="s">
        <v>57</v>
      </c>
      <c r="AW70" s="18" t="s">
        <v>57</v>
      </c>
      <c r="AX70" s="12">
        <f>AH70*3+AI70*1+AJ70*2+AK70*4.5+AL70*2+AO70*3+AP70*1+AR70*4+AS70*2+AT70*2+AU70*2</f>
        <v>1987.5</v>
      </c>
      <c r="AY70" s="12">
        <v>26.5</v>
      </c>
      <c r="AZ70" s="12">
        <f t="shared" si="27"/>
        <v>75</v>
      </c>
      <c r="BA70" s="12">
        <f t="shared" si="28"/>
        <v>3743</v>
      </c>
      <c r="BB70" s="12">
        <f t="shared" si="29"/>
        <v>50.5</v>
      </c>
      <c r="BC70" s="12">
        <f t="shared" si="30"/>
        <v>74.1188118811881</v>
      </c>
      <c r="BD70" s="12">
        <f t="shared" si="12"/>
        <v>0</v>
      </c>
      <c r="BE70" s="12">
        <f t="shared" si="31"/>
        <v>74.1188118811881</v>
      </c>
    </row>
    <row r="71" spans="1:57">
      <c r="A71" s="6">
        <v>68</v>
      </c>
      <c r="B71" s="18" t="s">
        <v>211</v>
      </c>
      <c r="C71" s="19" t="s">
        <v>212</v>
      </c>
      <c r="D71" s="18" t="s">
        <v>57</v>
      </c>
      <c r="E71" s="18" t="s">
        <v>57</v>
      </c>
      <c r="F71" s="18" t="s">
        <v>57</v>
      </c>
      <c r="G71" s="5">
        <v>85</v>
      </c>
      <c r="H71" s="18" t="s">
        <v>59</v>
      </c>
      <c r="I71" s="5">
        <v>84</v>
      </c>
      <c r="J71" s="5">
        <v>67</v>
      </c>
      <c r="K71" s="5">
        <v>82</v>
      </c>
      <c r="L71" s="18" t="s">
        <v>57</v>
      </c>
      <c r="M71" s="18" t="s">
        <v>59</v>
      </c>
      <c r="N71" s="5">
        <v>75</v>
      </c>
      <c r="O71" s="5">
        <v>69</v>
      </c>
      <c r="P71" s="18" t="s">
        <v>57</v>
      </c>
      <c r="Q71" s="18" t="s">
        <v>57</v>
      </c>
      <c r="R71" s="18" t="s">
        <v>57</v>
      </c>
      <c r="S71" s="18" t="s">
        <v>57</v>
      </c>
      <c r="T71" s="18" t="s">
        <v>57</v>
      </c>
      <c r="U71" s="18" t="s">
        <v>57</v>
      </c>
      <c r="V71" s="5">
        <v>73</v>
      </c>
      <c r="W71" s="18" t="s">
        <v>57</v>
      </c>
      <c r="X71" s="18" t="s">
        <v>213</v>
      </c>
      <c r="Y71" s="18" t="s">
        <v>57</v>
      </c>
      <c r="Z71" s="5">
        <f>G71*3+H71+I71*2+J71*3+K71*2.5+M71+N71*4+O71*2.5+V71*3+59*2</f>
        <v>1808.5</v>
      </c>
      <c r="AA71" s="5">
        <v>24</v>
      </c>
      <c r="AB71" s="5">
        <f t="shared" si="26"/>
        <v>75.3541666666667</v>
      </c>
      <c r="AC71" s="10"/>
      <c r="AD71" s="18" t="s">
        <v>211</v>
      </c>
      <c r="AE71" s="19" t="s">
        <v>212</v>
      </c>
      <c r="AF71" s="18" t="s">
        <v>57</v>
      </c>
      <c r="AG71" s="18" t="s">
        <v>57</v>
      </c>
      <c r="AH71" s="5">
        <v>85</v>
      </c>
      <c r="AI71" s="5">
        <v>79</v>
      </c>
      <c r="AJ71" s="5">
        <v>86</v>
      </c>
      <c r="AK71" s="5">
        <v>68</v>
      </c>
      <c r="AL71" s="5">
        <v>45</v>
      </c>
      <c r="AM71" s="18" t="s">
        <v>57</v>
      </c>
      <c r="AN71" s="5">
        <v>74</v>
      </c>
      <c r="AO71" s="5">
        <v>67</v>
      </c>
      <c r="AP71" s="18" t="s">
        <v>64</v>
      </c>
      <c r="AQ71" s="18" t="s">
        <v>57</v>
      </c>
      <c r="AR71" s="5">
        <v>74</v>
      </c>
      <c r="AS71" s="5">
        <v>65</v>
      </c>
      <c r="AT71" s="5">
        <v>84</v>
      </c>
      <c r="AU71" s="5">
        <v>81</v>
      </c>
      <c r="AV71" s="18" t="s">
        <v>57</v>
      </c>
      <c r="AW71" s="18" t="s">
        <v>57</v>
      </c>
      <c r="AX71" s="12">
        <f t="shared" si="32"/>
        <v>2267</v>
      </c>
      <c r="AY71" s="12">
        <v>31</v>
      </c>
      <c r="AZ71" s="12">
        <f t="shared" si="27"/>
        <v>73.1290322580645</v>
      </c>
      <c r="BA71" s="12">
        <f t="shared" si="28"/>
        <v>4075.5</v>
      </c>
      <c r="BB71" s="12">
        <f t="shared" si="29"/>
        <v>55</v>
      </c>
      <c r="BC71" s="12">
        <f t="shared" si="30"/>
        <v>74.1</v>
      </c>
      <c r="BD71" s="12">
        <f t="shared" si="12"/>
        <v>0</v>
      </c>
      <c r="BE71" s="12">
        <f t="shared" si="31"/>
        <v>74.1</v>
      </c>
    </row>
    <row r="72" spans="1:57">
      <c r="A72" s="6">
        <v>69</v>
      </c>
      <c r="B72" s="18" t="s">
        <v>214</v>
      </c>
      <c r="C72" s="19" t="s">
        <v>215</v>
      </c>
      <c r="D72" s="18" t="s">
        <v>57</v>
      </c>
      <c r="E72" s="18" t="s">
        <v>57</v>
      </c>
      <c r="F72" s="18" t="s">
        <v>57</v>
      </c>
      <c r="G72" s="5">
        <v>85</v>
      </c>
      <c r="H72" s="18" t="s">
        <v>59</v>
      </c>
      <c r="I72" s="5">
        <v>84</v>
      </c>
      <c r="J72" s="18" t="s">
        <v>172</v>
      </c>
      <c r="K72" s="5">
        <v>74</v>
      </c>
      <c r="L72" s="18" t="s">
        <v>57</v>
      </c>
      <c r="M72" s="18" t="s">
        <v>59</v>
      </c>
      <c r="N72" s="5">
        <v>70</v>
      </c>
      <c r="O72" s="5">
        <v>75</v>
      </c>
      <c r="P72" s="18" t="s">
        <v>57</v>
      </c>
      <c r="Q72" s="18" t="s">
        <v>57</v>
      </c>
      <c r="R72" s="18" t="s">
        <v>57</v>
      </c>
      <c r="S72" s="18" t="s">
        <v>57</v>
      </c>
      <c r="T72" s="18" t="s">
        <v>57</v>
      </c>
      <c r="U72" s="18" t="s">
        <v>57</v>
      </c>
      <c r="V72" s="5">
        <v>70</v>
      </c>
      <c r="W72" s="18" t="s">
        <v>57</v>
      </c>
      <c r="X72" s="18" t="s">
        <v>160</v>
      </c>
      <c r="Y72" s="18" t="s">
        <v>57</v>
      </c>
      <c r="Z72" s="5">
        <f>G72*3+H72+I72*2+49*3+K72*2.5+M72+N72*4+O72*2.5+V72*3+53*2</f>
        <v>1708.5</v>
      </c>
      <c r="AA72" s="5">
        <v>24</v>
      </c>
      <c r="AB72" s="5">
        <f t="shared" si="26"/>
        <v>71.1875</v>
      </c>
      <c r="AC72" s="10"/>
      <c r="AD72" s="18" t="s">
        <v>214</v>
      </c>
      <c r="AE72" s="19" t="s">
        <v>215</v>
      </c>
      <c r="AF72" s="18" t="s">
        <v>57</v>
      </c>
      <c r="AG72" s="18" t="s">
        <v>57</v>
      </c>
      <c r="AH72" s="5">
        <v>89</v>
      </c>
      <c r="AI72" s="5">
        <v>82</v>
      </c>
      <c r="AJ72" s="5">
        <v>72</v>
      </c>
      <c r="AK72" s="5">
        <v>77</v>
      </c>
      <c r="AL72" s="5">
        <v>60</v>
      </c>
      <c r="AM72" s="18" t="s">
        <v>57</v>
      </c>
      <c r="AN72" s="5">
        <v>84</v>
      </c>
      <c r="AO72" s="5">
        <v>73</v>
      </c>
      <c r="AP72" s="18" t="s">
        <v>64</v>
      </c>
      <c r="AQ72" s="18" t="s">
        <v>57</v>
      </c>
      <c r="AR72" s="5">
        <v>79</v>
      </c>
      <c r="AS72" s="5">
        <v>50</v>
      </c>
      <c r="AT72" s="5">
        <v>79</v>
      </c>
      <c r="AU72" s="5">
        <v>80</v>
      </c>
      <c r="AV72" s="18" t="s">
        <v>57</v>
      </c>
      <c r="AW72" s="18" t="s">
        <v>57</v>
      </c>
      <c r="AX72" s="12">
        <f t="shared" si="32"/>
        <v>2365.5</v>
      </c>
      <c r="AY72" s="12">
        <v>31</v>
      </c>
      <c r="AZ72" s="12">
        <f t="shared" si="27"/>
        <v>76.3064516129032</v>
      </c>
      <c r="BA72" s="12">
        <f t="shared" si="28"/>
        <v>4074</v>
      </c>
      <c r="BB72" s="12">
        <f t="shared" si="29"/>
        <v>55</v>
      </c>
      <c r="BC72" s="12">
        <f t="shared" si="30"/>
        <v>74.0727272727273</v>
      </c>
      <c r="BD72" s="12">
        <f t="shared" si="12"/>
        <v>0</v>
      </c>
      <c r="BE72" s="12">
        <f t="shared" si="31"/>
        <v>74.0727272727273</v>
      </c>
    </row>
    <row r="73" spans="1:57">
      <c r="A73" s="6">
        <v>70</v>
      </c>
      <c r="B73" s="18" t="s">
        <v>216</v>
      </c>
      <c r="C73" s="19" t="s">
        <v>217</v>
      </c>
      <c r="D73" s="18" t="s">
        <v>57</v>
      </c>
      <c r="E73" s="18" t="s">
        <v>57</v>
      </c>
      <c r="F73" s="18" t="s">
        <v>57</v>
      </c>
      <c r="G73" s="18" t="s">
        <v>130</v>
      </c>
      <c r="H73" s="18" t="s">
        <v>64</v>
      </c>
      <c r="I73" s="5">
        <v>79</v>
      </c>
      <c r="J73" s="5">
        <v>72</v>
      </c>
      <c r="K73" s="18" t="s">
        <v>130</v>
      </c>
      <c r="L73" s="18" t="s">
        <v>57</v>
      </c>
      <c r="M73" s="18" t="s">
        <v>59</v>
      </c>
      <c r="N73" s="5">
        <v>74</v>
      </c>
      <c r="O73" s="5">
        <v>78</v>
      </c>
      <c r="P73" s="18" t="s">
        <v>57</v>
      </c>
      <c r="Q73" s="18" t="s">
        <v>57</v>
      </c>
      <c r="R73" s="18" t="s">
        <v>57</v>
      </c>
      <c r="S73" s="18" t="s">
        <v>57</v>
      </c>
      <c r="T73" s="18" t="s">
        <v>57</v>
      </c>
      <c r="U73" s="5">
        <v>69</v>
      </c>
      <c r="V73" s="5">
        <v>83</v>
      </c>
      <c r="W73" s="18" t="s">
        <v>57</v>
      </c>
      <c r="X73" s="5">
        <v>65</v>
      </c>
      <c r="Y73" s="5">
        <v>72</v>
      </c>
      <c r="Z73" s="5">
        <f>51*3+H73+I73*2+J73*3+51*2.5+M73+N73*4+O73*2.5+U73*3+V73*3+X73*2+Y73*2</f>
        <v>2035.5</v>
      </c>
      <c r="AA73" s="5">
        <v>29</v>
      </c>
      <c r="AB73" s="5">
        <f t="shared" si="26"/>
        <v>70.1896551724138</v>
      </c>
      <c r="AC73" s="10"/>
      <c r="AD73" s="18" t="s">
        <v>216</v>
      </c>
      <c r="AE73" s="18" t="s">
        <v>217</v>
      </c>
      <c r="AF73" s="5">
        <v>81</v>
      </c>
      <c r="AG73" s="18" t="s">
        <v>57</v>
      </c>
      <c r="AH73" s="5">
        <v>82</v>
      </c>
      <c r="AI73" s="5">
        <v>86</v>
      </c>
      <c r="AJ73" s="5">
        <v>85</v>
      </c>
      <c r="AK73" s="5">
        <v>67</v>
      </c>
      <c r="AL73" s="5">
        <v>66</v>
      </c>
      <c r="AM73" s="18" t="s">
        <v>59</v>
      </c>
      <c r="AN73" s="5">
        <v>75</v>
      </c>
      <c r="AO73" s="5">
        <v>83</v>
      </c>
      <c r="AP73" s="18" t="s">
        <v>59</v>
      </c>
      <c r="AQ73" s="18" t="s">
        <v>57</v>
      </c>
      <c r="AR73" s="5">
        <v>73</v>
      </c>
      <c r="AS73" s="5">
        <v>65</v>
      </c>
      <c r="AT73" s="5">
        <v>81</v>
      </c>
      <c r="AU73" s="5">
        <v>84</v>
      </c>
      <c r="AV73" s="18" t="s">
        <v>57</v>
      </c>
      <c r="AW73" s="18" t="s">
        <v>57</v>
      </c>
      <c r="AX73" s="12">
        <f>AF73*4+AH73*3+AI73*1+AJ73*2+AK73*4.5+AL73*2+AM73*1+AN73*4.5+AO73*3+AP73*1+AR73*4+AS73*2+AT73*2+AU73*2</f>
        <v>2768</v>
      </c>
      <c r="AY73" s="12">
        <v>36</v>
      </c>
      <c r="AZ73" s="12">
        <f t="shared" si="27"/>
        <v>76.8888888888889</v>
      </c>
      <c r="BA73" s="12">
        <f t="shared" si="28"/>
        <v>4803.5</v>
      </c>
      <c r="BB73" s="12">
        <f t="shared" si="29"/>
        <v>65</v>
      </c>
      <c r="BC73" s="12">
        <f t="shared" si="30"/>
        <v>73.9</v>
      </c>
      <c r="BD73" s="12">
        <f t="shared" si="12"/>
        <v>0</v>
      </c>
      <c r="BE73" s="12">
        <f t="shared" si="31"/>
        <v>73.9</v>
      </c>
    </row>
    <row r="74" spans="1:57">
      <c r="A74" s="6">
        <v>71</v>
      </c>
      <c r="B74" s="18" t="s">
        <v>218</v>
      </c>
      <c r="C74" s="19" t="s">
        <v>219</v>
      </c>
      <c r="D74" s="18" t="s">
        <v>57</v>
      </c>
      <c r="E74" s="18" t="s">
        <v>57</v>
      </c>
      <c r="F74" s="18" t="s">
        <v>57</v>
      </c>
      <c r="G74" s="5">
        <v>83</v>
      </c>
      <c r="H74" s="18" t="s">
        <v>59</v>
      </c>
      <c r="I74" s="5">
        <v>83</v>
      </c>
      <c r="J74" s="5">
        <v>73</v>
      </c>
      <c r="K74" s="5">
        <v>70</v>
      </c>
      <c r="L74" s="18" t="s">
        <v>57</v>
      </c>
      <c r="M74" s="18" t="s">
        <v>59</v>
      </c>
      <c r="N74" s="5">
        <v>65</v>
      </c>
      <c r="O74" s="18" t="s">
        <v>160</v>
      </c>
      <c r="P74" s="18" t="s">
        <v>57</v>
      </c>
      <c r="Q74" s="18" t="s">
        <v>57</v>
      </c>
      <c r="R74" s="18" t="s">
        <v>57</v>
      </c>
      <c r="S74" s="18" t="s">
        <v>57</v>
      </c>
      <c r="T74" s="18" t="s">
        <v>57</v>
      </c>
      <c r="U74" s="18" t="s">
        <v>57</v>
      </c>
      <c r="V74" s="18" t="s">
        <v>168</v>
      </c>
      <c r="W74" s="18" t="s">
        <v>57</v>
      </c>
      <c r="X74" s="18" t="s">
        <v>183</v>
      </c>
      <c r="Y74" s="18" t="s">
        <v>57</v>
      </c>
      <c r="Z74" s="5">
        <f>G74*3+H74+I74*2+J74*3+K74*2.5+M74+N74*4+53*2.5+55*3+56*2</f>
        <v>1648.5</v>
      </c>
      <c r="AA74" s="5">
        <v>24</v>
      </c>
      <c r="AB74" s="5">
        <f t="shared" si="26"/>
        <v>68.6875</v>
      </c>
      <c r="AC74" s="10"/>
      <c r="AD74" s="18" t="s">
        <v>218</v>
      </c>
      <c r="AE74" s="18" t="s">
        <v>219</v>
      </c>
      <c r="AF74" s="18" t="s">
        <v>57</v>
      </c>
      <c r="AG74" s="18" t="s">
        <v>57</v>
      </c>
      <c r="AH74" s="5">
        <v>82</v>
      </c>
      <c r="AI74" s="5">
        <v>80</v>
      </c>
      <c r="AJ74" s="5">
        <v>89</v>
      </c>
      <c r="AK74" s="5">
        <v>75</v>
      </c>
      <c r="AL74" s="5">
        <v>70</v>
      </c>
      <c r="AM74" s="18" t="s">
        <v>57</v>
      </c>
      <c r="AN74" s="18" t="s">
        <v>57</v>
      </c>
      <c r="AO74" s="5">
        <v>82</v>
      </c>
      <c r="AP74" s="18" t="s">
        <v>64</v>
      </c>
      <c r="AQ74" s="18" t="s">
        <v>57</v>
      </c>
      <c r="AR74" s="5">
        <v>81</v>
      </c>
      <c r="AS74" s="5">
        <v>69</v>
      </c>
      <c r="AT74" s="5">
        <v>78</v>
      </c>
      <c r="AU74" s="5">
        <v>80</v>
      </c>
      <c r="AV74" s="18" t="s">
        <v>57</v>
      </c>
      <c r="AW74" s="18" t="s">
        <v>57</v>
      </c>
      <c r="AX74" s="12">
        <f>AH74*3+AI74*1+AJ74*2+AK74*4.5+AL74*2+AO74*3+AP74*1+AR74*4+AS74*2+AT74*2+AU74*2</f>
        <v>2080.5</v>
      </c>
      <c r="AY74" s="12">
        <v>26.5</v>
      </c>
      <c r="AZ74" s="12">
        <f t="shared" si="27"/>
        <v>78.5094339622642</v>
      </c>
      <c r="BA74" s="12">
        <f t="shared" si="28"/>
        <v>3729</v>
      </c>
      <c r="BB74" s="12">
        <f t="shared" si="29"/>
        <v>50.5</v>
      </c>
      <c r="BC74" s="12">
        <f t="shared" si="30"/>
        <v>73.8415841584158</v>
      </c>
      <c r="BD74" s="12">
        <f t="shared" si="12"/>
        <v>0</v>
      </c>
      <c r="BE74" s="12">
        <f t="shared" si="31"/>
        <v>73.8415841584158</v>
      </c>
    </row>
    <row r="75" spans="1:57">
      <c r="A75" s="6">
        <v>72</v>
      </c>
      <c r="B75" s="18" t="s">
        <v>220</v>
      </c>
      <c r="C75" s="19" t="s">
        <v>221</v>
      </c>
      <c r="D75" s="18" t="s">
        <v>57</v>
      </c>
      <c r="E75" s="18" t="s">
        <v>57</v>
      </c>
      <c r="F75" s="18" t="s">
        <v>57</v>
      </c>
      <c r="G75" s="5">
        <v>80</v>
      </c>
      <c r="H75" s="18" t="s">
        <v>64</v>
      </c>
      <c r="I75" s="5">
        <v>76</v>
      </c>
      <c r="J75" s="5">
        <v>85</v>
      </c>
      <c r="K75" s="5">
        <v>84</v>
      </c>
      <c r="L75" s="18" t="s">
        <v>57</v>
      </c>
      <c r="M75" s="18" t="s">
        <v>64</v>
      </c>
      <c r="N75" s="18" t="s">
        <v>222</v>
      </c>
      <c r="O75" s="5">
        <v>78</v>
      </c>
      <c r="P75" s="18" t="s">
        <v>57</v>
      </c>
      <c r="Q75" s="18" t="s">
        <v>57</v>
      </c>
      <c r="R75" s="18" t="s">
        <v>57</v>
      </c>
      <c r="S75" s="18" t="s">
        <v>57</v>
      </c>
      <c r="T75" s="18" t="s">
        <v>57</v>
      </c>
      <c r="U75" s="18" t="s">
        <v>57</v>
      </c>
      <c r="V75" s="5">
        <v>83</v>
      </c>
      <c r="W75" s="18" t="s">
        <v>57</v>
      </c>
      <c r="X75" s="18" t="s">
        <v>200</v>
      </c>
      <c r="Y75" s="18" t="s">
        <v>57</v>
      </c>
      <c r="Z75" s="5">
        <f>G75*3+H75+I75*2+J75*3+K75*2.5+M75+52*4+O75*2.5+V75*3+28*2</f>
        <v>1715</v>
      </c>
      <c r="AA75" s="5">
        <v>24</v>
      </c>
      <c r="AB75" s="5">
        <f t="shared" si="26"/>
        <v>71.4583333333333</v>
      </c>
      <c r="AC75" s="10"/>
      <c r="AD75" s="18" t="s">
        <v>220</v>
      </c>
      <c r="AE75" s="18" t="s">
        <v>221</v>
      </c>
      <c r="AF75" s="18" t="s">
        <v>57</v>
      </c>
      <c r="AG75" s="18" t="s">
        <v>57</v>
      </c>
      <c r="AH75" s="5">
        <v>93</v>
      </c>
      <c r="AI75" s="5">
        <v>84</v>
      </c>
      <c r="AJ75" s="5">
        <v>74</v>
      </c>
      <c r="AK75" s="5">
        <v>73</v>
      </c>
      <c r="AL75" s="5">
        <v>68</v>
      </c>
      <c r="AM75" s="18" t="s">
        <v>57</v>
      </c>
      <c r="AN75" s="5">
        <v>63</v>
      </c>
      <c r="AO75" s="5">
        <v>81</v>
      </c>
      <c r="AP75" s="18" t="s">
        <v>64</v>
      </c>
      <c r="AQ75" s="18" t="s">
        <v>57</v>
      </c>
      <c r="AR75" s="5">
        <v>74</v>
      </c>
      <c r="AS75" s="5">
        <v>73</v>
      </c>
      <c r="AT75" s="5">
        <v>81</v>
      </c>
      <c r="AU75" s="5">
        <v>82</v>
      </c>
      <c r="AV75" s="18" t="s">
        <v>57</v>
      </c>
      <c r="AW75" s="18" t="s">
        <v>57</v>
      </c>
      <c r="AX75" s="12">
        <f t="shared" ref="AX75:AX78" si="33">AH75*3+AI75*1+AJ75*2+AK75*4.5+AL75*2+AN75*4.5+AO75*3+AP75*1+AR75*4+AS75*2+AT75*2+AU75*2</f>
        <v>2345</v>
      </c>
      <c r="AY75" s="12">
        <v>31</v>
      </c>
      <c r="AZ75" s="12">
        <f t="shared" si="27"/>
        <v>75.6451612903226</v>
      </c>
      <c r="BA75" s="12">
        <f t="shared" si="28"/>
        <v>4060</v>
      </c>
      <c r="BB75" s="12">
        <f t="shared" si="29"/>
        <v>55</v>
      </c>
      <c r="BC75" s="12">
        <f t="shared" si="30"/>
        <v>73.8181818181818</v>
      </c>
      <c r="BD75" s="12">
        <f t="shared" si="12"/>
        <v>0</v>
      </c>
      <c r="BE75" s="12">
        <f t="shared" si="31"/>
        <v>73.8181818181818</v>
      </c>
    </row>
    <row r="76" spans="1:57">
      <c r="A76" s="6">
        <v>73</v>
      </c>
      <c r="B76" s="18" t="s">
        <v>223</v>
      </c>
      <c r="C76" s="19" t="s">
        <v>224</v>
      </c>
      <c r="D76" s="18" t="s">
        <v>57</v>
      </c>
      <c r="E76" s="18" t="s">
        <v>57</v>
      </c>
      <c r="F76" s="18" t="s">
        <v>57</v>
      </c>
      <c r="G76" s="5">
        <v>79</v>
      </c>
      <c r="H76" s="18" t="s">
        <v>59</v>
      </c>
      <c r="I76" s="5">
        <v>82</v>
      </c>
      <c r="J76" s="18" t="s">
        <v>168</v>
      </c>
      <c r="K76" s="5">
        <v>74</v>
      </c>
      <c r="L76" s="18" t="s">
        <v>57</v>
      </c>
      <c r="M76" s="18" t="s">
        <v>64</v>
      </c>
      <c r="N76" s="5">
        <v>67</v>
      </c>
      <c r="O76" s="18" t="s">
        <v>225</v>
      </c>
      <c r="P76" s="18" t="s">
        <v>57</v>
      </c>
      <c r="Q76" s="18" t="s">
        <v>57</v>
      </c>
      <c r="R76" s="18" t="s">
        <v>57</v>
      </c>
      <c r="S76" s="18" t="s">
        <v>57</v>
      </c>
      <c r="T76" s="18" t="s">
        <v>57</v>
      </c>
      <c r="U76" s="18" t="s">
        <v>57</v>
      </c>
      <c r="V76" s="5">
        <v>73</v>
      </c>
      <c r="W76" s="18" t="s">
        <v>57</v>
      </c>
      <c r="X76" s="5">
        <v>61</v>
      </c>
      <c r="Y76" s="18" t="s">
        <v>57</v>
      </c>
      <c r="Z76" s="5">
        <f>G76*3+H76+I76*2+55*3+K76*2.5+M76+N76*4+45*2.5+V76*3+X76*2</f>
        <v>1632.5</v>
      </c>
      <c r="AA76" s="5">
        <v>24</v>
      </c>
      <c r="AB76" s="5">
        <f t="shared" si="26"/>
        <v>68.0208333333333</v>
      </c>
      <c r="AC76" s="10"/>
      <c r="AD76" s="18" t="s">
        <v>223</v>
      </c>
      <c r="AE76" s="18" t="s">
        <v>224</v>
      </c>
      <c r="AF76" s="18" t="s">
        <v>57</v>
      </c>
      <c r="AG76" s="18" t="s">
        <v>57</v>
      </c>
      <c r="AH76" s="5">
        <v>88</v>
      </c>
      <c r="AI76" s="5">
        <v>84</v>
      </c>
      <c r="AJ76" s="5">
        <v>89</v>
      </c>
      <c r="AK76" s="5">
        <v>78</v>
      </c>
      <c r="AL76" s="5">
        <v>68</v>
      </c>
      <c r="AM76" s="18" t="s">
        <v>57</v>
      </c>
      <c r="AN76" s="5">
        <v>62</v>
      </c>
      <c r="AO76" s="5">
        <v>81</v>
      </c>
      <c r="AP76" s="18" t="s">
        <v>64</v>
      </c>
      <c r="AQ76" s="18" t="s">
        <v>57</v>
      </c>
      <c r="AR76" s="5">
        <v>82</v>
      </c>
      <c r="AS76" s="5">
        <v>74</v>
      </c>
      <c r="AT76" s="5">
        <v>78</v>
      </c>
      <c r="AU76" s="5">
        <v>84</v>
      </c>
      <c r="AV76" s="18" t="s">
        <v>57</v>
      </c>
      <c r="AW76" s="18" t="s">
        <v>57</v>
      </c>
      <c r="AX76" s="12">
        <f t="shared" si="33"/>
        <v>2410</v>
      </c>
      <c r="AY76" s="12">
        <v>31</v>
      </c>
      <c r="AZ76" s="12">
        <f t="shared" si="27"/>
        <v>77.741935483871</v>
      </c>
      <c r="BA76" s="12">
        <f t="shared" si="28"/>
        <v>4042.5</v>
      </c>
      <c r="BB76" s="12">
        <f t="shared" si="29"/>
        <v>55</v>
      </c>
      <c r="BC76" s="12">
        <f t="shared" si="30"/>
        <v>73.5</v>
      </c>
      <c r="BD76" s="12">
        <f t="shared" si="12"/>
        <v>0</v>
      </c>
      <c r="BE76" s="12">
        <f t="shared" si="31"/>
        <v>73.5</v>
      </c>
    </row>
    <row r="77" spans="1:57">
      <c r="A77" s="6">
        <v>74</v>
      </c>
      <c r="B77" s="18" t="s">
        <v>226</v>
      </c>
      <c r="C77" s="19" t="s">
        <v>227</v>
      </c>
      <c r="D77" s="18" t="s">
        <v>57</v>
      </c>
      <c r="E77" s="18" t="s">
        <v>57</v>
      </c>
      <c r="F77" s="18" t="s">
        <v>57</v>
      </c>
      <c r="G77" s="5">
        <v>85</v>
      </c>
      <c r="H77" s="18" t="s">
        <v>64</v>
      </c>
      <c r="I77" s="5">
        <v>93</v>
      </c>
      <c r="J77" s="18" t="s">
        <v>208</v>
      </c>
      <c r="K77" s="5">
        <v>75</v>
      </c>
      <c r="L77" s="18" t="s">
        <v>57</v>
      </c>
      <c r="M77" s="18" t="s">
        <v>64</v>
      </c>
      <c r="N77" s="5">
        <v>62</v>
      </c>
      <c r="O77" s="5">
        <v>68</v>
      </c>
      <c r="P77" s="18" t="s">
        <v>57</v>
      </c>
      <c r="Q77" s="18" t="s">
        <v>57</v>
      </c>
      <c r="R77" s="18" t="s">
        <v>57</v>
      </c>
      <c r="S77" s="18" t="s">
        <v>57</v>
      </c>
      <c r="T77" s="18" t="s">
        <v>57</v>
      </c>
      <c r="U77" s="18" t="s">
        <v>57</v>
      </c>
      <c r="V77" s="5">
        <v>83</v>
      </c>
      <c r="W77" s="18" t="s">
        <v>57</v>
      </c>
      <c r="X77" s="18" t="s">
        <v>208</v>
      </c>
      <c r="Y77" s="18" t="s">
        <v>57</v>
      </c>
      <c r="Z77" s="5">
        <f>G77*3+H77+I77*2+57*3+K77*2.5+M77+N77*4+O77*2.5+V77*3+57*2</f>
        <v>1730.5</v>
      </c>
      <c r="AA77" s="5">
        <v>24</v>
      </c>
      <c r="AB77" s="5">
        <f t="shared" si="26"/>
        <v>72.1041666666667</v>
      </c>
      <c r="AC77" s="10"/>
      <c r="AD77" s="18" t="s">
        <v>226</v>
      </c>
      <c r="AE77" s="19" t="s">
        <v>227</v>
      </c>
      <c r="AF77" s="18" t="s">
        <v>57</v>
      </c>
      <c r="AG77" s="18" t="s">
        <v>57</v>
      </c>
      <c r="AH77" s="5">
        <v>89</v>
      </c>
      <c r="AI77" s="5">
        <v>87</v>
      </c>
      <c r="AJ77" s="5">
        <v>85</v>
      </c>
      <c r="AK77" s="5">
        <v>71</v>
      </c>
      <c r="AL77" s="5">
        <v>65</v>
      </c>
      <c r="AM77" s="18" t="s">
        <v>57</v>
      </c>
      <c r="AN77" s="5">
        <v>76</v>
      </c>
      <c r="AO77" s="5">
        <v>83</v>
      </c>
      <c r="AP77" s="18" t="s">
        <v>64</v>
      </c>
      <c r="AQ77" s="18" t="s">
        <v>57</v>
      </c>
      <c r="AR77" s="5">
        <v>64</v>
      </c>
      <c r="AS77" s="5">
        <v>51</v>
      </c>
      <c r="AT77" s="5">
        <v>83</v>
      </c>
      <c r="AU77" s="5">
        <v>74</v>
      </c>
      <c r="AV77" s="18" t="s">
        <v>57</v>
      </c>
      <c r="AW77" s="18" t="s">
        <v>57</v>
      </c>
      <c r="AX77" s="12">
        <f t="shared" si="33"/>
        <v>2311.5</v>
      </c>
      <c r="AY77" s="12">
        <v>31</v>
      </c>
      <c r="AZ77" s="12">
        <f t="shared" si="27"/>
        <v>74.5645161290323</v>
      </c>
      <c r="BA77" s="12">
        <f t="shared" si="28"/>
        <v>4042</v>
      </c>
      <c r="BB77" s="12">
        <f t="shared" si="29"/>
        <v>55</v>
      </c>
      <c r="BC77" s="12">
        <f t="shared" si="30"/>
        <v>73.4909090909091</v>
      </c>
      <c r="BD77" s="12">
        <f t="shared" si="12"/>
        <v>0</v>
      </c>
      <c r="BE77" s="12">
        <f t="shared" si="31"/>
        <v>73.4909090909091</v>
      </c>
    </row>
    <row r="78" spans="1:57">
      <c r="A78" s="6">
        <v>75</v>
      </c>
      <c r="B78" s="18" t="s">
        <v>228</v>
      </c>
      <c r="C78" s="19" t="s">
        <v>229</v>
      </c>
      <c r="D78" s="18" t="s">
        <v>57</v>
      </c>
      <c r="E78" s="18" t="s">
        <v>57</v>
      </c>
      <c r="F78" s="18" t="s">
        <v>57</v>
      </c>
      <c r="G78" s="5">
        <v>65</v>
      </c>
      <c r="H78" s="18" t="s">
        <v>64</v>
      </c>
      <c r="I78" s="5">
        <v>79</v>
      </c>
      <c r="J78" s="5">
        <v>68</v>
      </c>
      <c r="K78" s="5">
        <v>89</v>
      </c>
      <c r="L78" s="18" t="s">
        <v>57</v>
      </c>
      <c r="M78" s="5">
        <v>69</v>
      </c>
      <c r="N78" s="5">
        <v>67</v>
      </c>
      <c r="O78" s="5">
        <v>75</v>
      </c>
      <c r="P78" s="18" t="s">
        <v>57</v>
      </c>
      <c r="Q78" s="18" t="s">
        <v>57</v>
      </c>
      <c r="R78" s="18" t="s">
        <v>57</v>
      </c>
      <c r="S78" s="18" t="s">
        <v>57</v>
      </c>
      <c r="T78" s="18" t="s">
        <v>57</v>
      </c>
      <c r="U78" s="18" t="s">
        <v>57</v>
      </c>
      <c r="V78" s="5">
        <v>70</v>
      </c>
      <c r="W78" s="18" t="s">
        <v>57</v>
      </c>
      <c r="X78" s="18" t="s">
        <v>183</v>
      </c>
      <c r="Y78" s="18" t="s">
        <v>57</v>
      </c>
      <c r="Z78" s="5">
        <f>G78*3+H78+I78*2+J78*3+K78*2.5+M78+N78*4+O78*2.5+V78*3+56*2</f>
        <v>1701</v>
      </c>
      <c r="AA78" s="5">
        <v>24</v>
      </c>
      <c r="AB78" s="5">
        <f t="shared" si="26"/>
        <v>70.875</v>
      </c>
      <c r="AC78" s="10"/>
      <c r="AD78" s="18" t="s">
        <v>228</v>
      </c>
      <c r="AE78" s="19" t="s">
        <v>229</v>
      </c>
      <c r="AF78" s="18" t="s">
        <v>57</v>
      </c>
      <c r="AG78" s="18" t="s">
        <v>57</v>
      </c>
      <c r="AH78" s="5">
        <v>78</v>
      </c>
      <c r="AI78" s="5">
        <v>85</v>
      </c>
      <c r="AJ78" s="5">
        <v>83</v>
      </c>
      <c r="AK78" s="5">
        <v>65</v>
      </c>
      <c r="AL78" s="5">
        <v>53</v>
      </c>
      <c r="AM78" s="18" t="s">
        <v>57</v>
      </c>
      <c r="AN78" s="5">
        <v>78</v>
      </c>
      <c r="AO78" s="5">
        <v>83</v>
      </c>
      <c r="AP78" s="18" t="s">
        <v>64</v>
      </c>
      <c r="AQ78" s="18" t="s">
        <v>57</v>
      </c>
      <c r="AR78" s="5">
        <v>78</v>
      </c>
      <c r="AS78" s="5">
        <v>69</v>
      </c>
      <c r="AT78" s="5">
        <v>88</v>
      </c>
      <c r="AU78" s="5">
        <v>72</v>
      </c>
      <c r="AV78" s="18" t="s">
        <v>57</v>
      </c>
      <c r="AW78" s="18" t="s">
        <v>57</v>
      </c>
      <c r="AX78" s="12">
        <f t="shared" si="33"/>
        <v>2328.5</v>
      </c>
      <c r="AY78" s="12">
        <v>31</v>
      </c>
      <c r="AZ78" s="12">
        <f t="shared" si="27"/>
        <v>75.1129032258064</v>
      </c>
      <c r="BA78" s="12">
        <f t="shared" si="28"/>
        <v>4029.5</v>
      </c>
      <c r="BB78" s="12">
        <f t="shared" si="29"/>
        <v>55</v>
      </c>
      <c r="BC78" s="12">
        <f t="shared" si="30"/>
        <v>73.2636363636364</v>
      </c>
      <c r="BD78" s="12">
        <f t="shared" si="12"/>
        <v>0</v>
      </c>
      <c r="BE78" s="12">
        <f t="shared" si="31"/>
        <v>73.2636363636364</v>
      </c>
    </row>
    <row r="79" spans="1:57">
      <c r="A79" s="6">
        <v>76</v>
      </c>
      <c r="B79" s="18" t="s">
        <v>230</v>
      </c>
      <c r="C79" s="19" t="s">
        <v>231</v>
      </c>
      <c r="D79" s="18" t="s">
        <v>57</v>
      </c>
      <c r="E79" s="18" t="s">
        <v>57</v>
      </c>
      <c r="F79" s="18" t="s">
        <v>57</v>
      </c>
      <c r="G79" s="5">
        <v>76</v>
      </c>
      <c r="H79" s="18" t="s">
        <v>59</v>
      </c>
      <c r="I79" s="5">
        <v>84</v>
      </c>
      <c r="J79" s="5">
        <v>64</v>
      </c>
      <c r="K79" s="5">
        <v>78</v>
      </c>
      <c r="L79" s="18" t="s">
        <v>57</v>
      </c>
      <c r="M79" s="18" t="s">
        <v>64</v>
      </c>
      <c r="N79" s="18" t="s">
        <v>79</v>
      </c>
      <c r="O79" s="18" t="s">
        <v>79</v>
      </c>
      <c r="P79" s="18" t="s">
        <v>57</v>
      </c>
      <c r="Q79" s="18" t="s">
        <v>57</v>
      </c>
      <c r="R79" s="18" t="s">
        <v>57</v>
      </c>
      <c r="S79" s="18" t="s">
        <v>57</v>
      </c>
      <c r="T79" s="18" t="s">
        <v>57</v>
      </c>
      <c r="U79" s="18" t="s">
        <v>57</v>
      </c>
      <c r="V79" s="5">
        <v>70</v>
      </c>
      <c r="W79" s="18" t="s">
        <v>57</v>
      </c>
      <c r="X79" s="5">
        <v>73</v>
      </c>
      <c r="Y79" s="18" t="s">
        <v>57</v>
      </c>
      <c r="Z79" s="5">
        <f>G79*3+H79+I79*2+J79*3+K79*2.5+M79+50*4+50*2.5+V79*3+X79*2</f>
        <v>1624</v>
      </c>
      <c r="AA79" s="5">
        <v>24</v>
      </c>
      <c r="AB79" s="5">
        <f t="shared" si="26"/>
        <v>67.6666666666667</v>
      </c>
      <c r="AC79" s="10"/>
      <c r="AD79" s="18" t="s">
        <v>230</v>
      </c>
      <c r="AE79" s="18" t="s">
        <v>231</v>
      </c>
      <c r="AF79" s="18" t="s">
        <v>57</v>
      </c>
      <c r="AG79" s="18" t="s">
        <v>57</v>
      </c>
      <c r="AH79" s="5">
        <v>82</v>
      </c>
      <c r="AI79" s="5">
        <v>82</v>
      </c>
      <c r="AJ79" s="5">
        <v>81</v>
      </c>
      <c r="AK79" s="5">
        <v>72</v>
      </c>
      <c r="AL79" s="5">
        <v>74</v>
      </c>
      <c r="AM79" s="18" t="s">
        <v>57</v>
      </c>
      <c r="AN79" s="18" t="s">
        <v>57</v>
      </c>
      <c r="AO79" s="5">
        <v>86</v>
      </c>
      <c r="AP79" s="18" t="s">
        <v>64</v>
      </c>
      <c r="AQ79" s="18" t="s">
        <v>57</v>
      </c>
      <c r="AR79" s="5">
        <v>77</v>
      </c>
      <c r="AS79" s="5">
        <v>65</v>
      </c>
      <c r="AT79" s="5">
        <v>83</v>
      </c>
      <c r="AU79" s="5">
        <v>88</v>
      </c>
      <c r="AV79" s="18" t="s">
        <v>57</v>
      </c>
      <c r="AW79" s="18" t="s">
        <v>57</v>
      </c>
      <c r="AX79" s="12">
        <f t="shared" ref="AX79:AX83" si="34">AH79*3+AI79*1+AJ79*2+AK79*4.5+AL79*2+AO79*3+AP79*1+AR79*4+AS79*2+AT79*2+AU79*2</f>
        <v>2075</v>
      </c>
      <c r="AY79" s="12">
        <v>26.5</v>
      </c>
      <c r="AZ79" s="12">
        <f t="shared" si="27"/>
        <v>78.3018867924528</v>
      </c>
      <c r="BA79" s="12">
        <f t="shared" si="28"/>
        <v>3699</v>
      </c>
      <c r="BB79" s="12">
        <f t="shared" si="29"/>
        <v>50.5</v>
      </c>
      <c r="BC79" s="12">
        <f t="shared" si="30"/>
        <v>73.2475247524752</v>
      </c>
      <c r="BD79" s="12">
        <f t="shared" si="12"/>
        <v>0</v>
      </c>
      <c r="BE79" s="12">
        <f t="shared" si="31"/>
        <v>73.2475247524752</v>
      </c>
    </row>
    <row r="80" spans="1:57">
      <c r="A80" s="6">
        <v>77</v>
      </c>
      <c r="B80" s="18" t="s">
        <v>232</v>
      </c>
      <c r="C80" s="19" t="s">
        <v>233</v>
      </c>
      <c r="D80" s="18" t="s">
        <v>57</v>
      </c>
      <c r="E80" s="18" t="s">
        <v>57</v>
      </c>
      <c r="F80" s="18" t="s">
        <v>57</v>
      </c>
      <c r="G80" s="5">
        <v>84</v>
      </c>
      <c r="H80" s="18" t="s">
        <v>64</v>
      </c>
      <c r="I80" s="5">
        <v>88</v>
      </c>
      <c r="J80" s="18" t="s">
        <v>168</v>
      </c>
      <c r="K80" s="5">
        <v>82</v>
      </c>
      <c r="L80" s="18" t="s">
        <v>57</v>
      </c>
      <c r="M80" s="18" t="s">
        <v>64</v>
      </c>
      <c r="N80" s="5">
        <v>65</v>
      </c>
      <c r="O80" s="5">
        <v>75</v>
      </c>
      <c r="P80" s="18" t="s">
        <v>57</v>
      </c>
      <c r="Q80" s="18" t="s">
        <v>57</v>
      </c>
      <c r="R80" s="18" t="s">
        <v>57</v>
      </c>
      <c r="S80" s="18" t="s">
        <v>57</v>
      </c>
      <c r="T80" s="18" t="s">
        <v>57</v>
      </c>
      <c r="U80" s="18" t="s">
        <v>57</v>
      </c>
      <c r="V80" s="5">
        <v>79</v>
      </c>
      <c r="W80" s="18" t="s">
        <v>57</v>
      </c>
      <c r="X80" s="18" t="s">
        <v>222</v>
      </c>
      <c r="Y80" s="18" t="s">
        <v>57</v>
      </c>
      <c r="Z80" s="5">
        <f>G80*3+H80+I80*2+55*3+K80*2.5+M80+N80*4+O80*2.5+V80*3+52*2</f>
        <v>1736.5</v>
      </c>
      <c r="AA80" s="5">
        <v>24</v>
      </c>
      <c r="AB80" s="5">
        <f t="shared" si="26"/>
        <v>72.3541666666667</v>
      </c>
      <c r="AC80" s="10"/>
      <c r="AD80" s="18" t="s">
        <v>232</v>
      </c>
      <c r="AE80" s="19" t="s">
        <v>233</v>
      </c>
      <c r="AF80" s="18" t="s">
        <v>57</v>
      </c>
      <c r="AG80" s="18" t="s">
        <v>57</v>
      </c>
      <c r="AH80" s="5">
        <v>90</v>
      </c>
      <c r="AI80" s="5">
        <v>87</v>
      </c>
      <c r="AJ80" s="5">
        <v>87</v>
      </c>
      <c r="AK80" s="5">
        <v>71</v>
      </c>
      <c r="AL80" s="5">
        <v>50</v>
      </c>
      <c r="AM80" s="18" t="s">
        <v>57</v>
      </c>
      <c r="AN80" s="18" t="s">
        <v>57</v>
      </c>
      <c r="AO80" s="5">
        <v>78</v>
      </c>
      <c r="AP80" s="18" t="s">
        <v>64</v>
      </c>
      <c r="AQ80" s="18" t="s">
        <v>57</v>
      </c>
      <c r="AR80" s="5">
        <v>62</v>
      </c>
      <c r="AS80" s="5">
        <v>70</v>
      </c>
      <c r="AT80" s="5">
        <v>81</v>
      </c>
      <c r="AU80" s="5">
        <v>76</v>
      </c>
      <c r="AV80" s="18" t="s">
        <v>57</v>
      </c>
      <c r="AW80" s="18" t="s">
        <v>57</v>
      </c>
      <c r="AX80" s="12">
        <f t="shared" si="34"/>
        <v>1961.5</v>
      </c>
      <c r="AY80" s="12">
        <v>26.5</v>
      </c>
      <c r="AZ80" s="12">
        <f t="shared" si="27"/>
        <v>74.0188679245283</v>
      </c>
      <c r="BA80" s="12">
        <f t="shared" si="28"/>
        <v>3698</v>
      </c>
      <c r="BB80" s="12">
        <f t="shared" si="29"/>
        <v>50.5</v>
      </c>
      <c r="BC80" s="12">
        <f t="shared" si="30"/>
        <v>73.2277227722772</v>
      </c>
      <c r="BD80" s="12">
        <f t="shared" si="12"/>
        <v>0</v>
      </c>
      <c r="BE80" s="12">
        <f t="shared" si="31"/>
        <v>73.2277227722772</v>
      </c>
    </row>
    <row r="81" spans="1:57">
      <c r="A81" s="6">
        <v>78</v>
      </c>
      <c r="B81" s="18" t="s">
        <v>234</v>
      </c>
      <c r="C81" s="19" t="s">
        <v>235</v>
      </c>
      <c r="D81" s="18" t="s">
        <v>57</v>
      </c>
      <c r="E81" s="18" t="s">
        <v>57</v>
      </c>
      <c r="F81" s="18" t="s">
        <v>57</v>
      </c>
      <c r="G81" s="5">
        <v>83</v>
      </c>
      <c r="H81" s="18" t="s">
        <v>59</v>
      </c>
      <c r="I81" s="5">
        <v>79</v>
      </c>
      <c r="J81" s="5">
        <v>64</v>
      </c>
      <c r="K81" s="5">
        <v>86</v>
      </c>
      <c r="L81" s="18" t="s">
        <v>57</v>
      </c>
      <c r="M81" s="18" t="s">
        <v>59</v>
      </c>
      <c r="N81" s="5">
        <v>62</v>
      </c>
      <c r="O81" s="5">
        <v>76</v>
      </c>
      <c r="P81" s="18" t="s">
        <v>57</v>
      </c>
      <c r="Q81" s="18" t="s">
        <v>57</v>
      </c>
      <c r="R81" s="18" t="s">
        <v>57</v>
      </c>
      <c r="S81" s="18" t="s">
        <v>57</v>
      </c>
      <c r="T81" s="18" t="s">
        <v>57</v>
      </c>
      <c r="U81" s="18" t="s">
        <v>57</v>
      </c>
      <c r="V81" s="5">
        <v>79</v>
      </c>
      <c r="W81" s="18" t="s">
        <v>57</v>
      </c>
      <c r="X81" s="18" t="s">
        <v>190</v>
      </c>
      <c r="Y81" s="18" t="s">
        <v>57</v>
      </c>
      <c r="Z81" s="5">
        <f>G81*3+H81+I81*2+J81*3+K81*2.5+M81+N81*4+O81*2.5+V81*3+36*2</f>
        <v>1731</v>
      </c>
      <c r="AA81" s="5">
        <v>24</v>
      </c>
      <c r="AB81" s="5">
        <f t="shared" si="26"/>
        <v>72.125</v>
      </c>
      <c r="AC81" s="10"/>
      <c r="AD81" s="18" t="s">
        <v>234</v>
      </c>
      <c r="AE81" s="18" t="s">
        <v>235</v>
      </c>
      <c r="AF81" s="18" t="s">
        <v>57</v>
      </c>
      <c r="AG81" s="18" t="s">
        <v>57</v>
      </c>
      <c r="AH81" s="5">
        <v>78</v>
      </c>
      <c r="AI81" s="5">
        <v>90</v>
      </c>
      <c r="AJ81" s="5">
        <v>79</v>
      </c>
      <c r="AK81" s="5">
        <v>71</v>
      </c>
      <c r="AL81" s="5">
        <v>62</v>
      </c>
      <c r="AM81" s="18" t="s">
        <v>57</v>
      </c>
      <c r="AN81" s="5">
        <v>71</v>
      </c>
      <c r="AO81" s="5">
        <v>70</v>
      </c>
      <c r="AP81" s="18" t="s">
        <v>64</v>
      </c>
      <c r="AQ81" s="18" t="s">
        <v>57</v>
      </c>
      <c r="AR81" s="5">
        <v>73</v>
      </c>
      <c r="AS81" s="5">
        <v>70</v>
      </c>
      <c r="AT81" s="5">
        <v>84</v>
      </c>
      <c r="AU81" s="5">
        <v>79</v>
      </c>
      <c r="AV81" s="18" t="s">
        <v>57</v>
      </c>
      <c r="AW81" s="18" t="s">
        <v>57</v>
      </c>
      <c r="AX81" s="12">
        <f t="shared" ref="AX81:AX91" si="35">AH81*3+AI81*1+AJ81*2+AK81*4.5+AL81*2+AN81*4.5+AO81*3+AP81*1+AR81*4+AS81*2+AT81*2+AU81*2</f>
        <v>2288</v>
      </c>
      <c r="AY81" s="12">
        <v>31</v>
      </c>
      <c r="AZ81" s="12">
        <f t="shared" si="27"/>
        <v>73.8064516129032</v>
      </c>
      <c r="BA81" s="12">
        <f t="shared" si="28"/>
        <v>4019</v>
      </c>
      <c r="BB81" s="12">
        <f t="shared" si="29"/>
        <v>55</v>
      </c>
      <c r="BC81" s="12">
        <f t="shared" si="30"/>
        <v>73.0727272727273</v>
      </c>
      <c r="BD81" s="12">
        <f t="shared" si="12"/>
        <v>0</v>
      </c>
      <c r="BE81" s="12">
        <f t="shared" si="31"/>
        <v>73.0727272727273</v>
      </c>
    </row>
    <row r="82" spans="1:57">
      <c r="A82" s="6">
        <v>79</v>
      </c>
      <c r="B82" s="18" t="s">
        <v>236</v>
      </c>
      <c r="C82" s="19" t="s">
        <v>237</v>
      </c>
      <c r="D82" s="18" t="s">
        <v>57</v>
      </c>
      <c r="E82" s="18" t="s">
        <v>57</v>
      </c>
      <c r="F82" s="18" t="s">
        <v>57</v>
      </c>
      <c r="G82" s="5">
        <v>80</v>
      </c>
      <c r="H82" s="18" t="s">
        <v>59</v>
      </c>
      <c r="I82" s="5">
        <v>88</v>
      </c>
      <c r="J82" s="5">
        <v>73</v>
      </c>
      <c r="K82" s="5">
        <v>78</v>
      </c>
      <c r="L82" s="18" t="s">
        <v>57</v>
      </c>
      <c r="M82" s="18" t="s">
        <v>64</v>
      </c>
      <c r="N82" s="5">
        <v>75</v>
      </c>
      <c r="O82" s="18" t="s">
        <v>197</v>
      </c>
      <c r="P82" s="18" t="s">
        <v>57</v>
      </c>
      <c r="Q82" s="18" t="s">
        <v>57</v>
      </c>
      <c r="R82" s="18" t="s">
        <v>57</v>
      </c>
      <c r="S82" s="18" t="s">
        <v>57</v>
      </c>
      <c r="T82" s="18" t="s">
        <v>57</v>
      </c>
      <c r="U82" s="18" t="s">
        <v>57</v>
      </c>
      <c r="V82" s="5">
        <v>73</v>
      </c>
      <c r="W82" s="18" t="s">
        <v>57</v>
      </c>
      <c r="X82" s="18" t="s">
        <v>168</v>
      </c>
      <c r="Y82" s="18" t="s">
        <v>57</v>
      </c>
      <c r="Z82" s="5">
        <f>G82*3+H82+I82*2+J82*3+K82*2.5+M82+N82*4+37*2.5+V82*3+55*2</f>
        <v>1711.5</v>
      </c>
      <c r="AA82" s="5">
        <v>24</v>
      </c>
      <c r="AB82" s="5">
        <f t="shared" si="26"/>
        <v>71.3125</v>
      </c>
      <c r="AC82" s="10"/>
      <c r="AD82" s="18" t="s">
        <v>236</v>
      </c>
      <c r="AE82" s="19" t="s">
        <v>237</v>
      </c>
      <c r="AF82" s="18" t="s">
        <v>57</v>
      </c>
      <c r="AG82" s="18" t="s">
        <v>57</v>
      </c>
      <c r="AH82" s="5">
        <v>86</v>
      </c>
      <c r="AI82" s="5">
        <v>85</v>
      </c>
      <c r="AJ82" s="5">
        <v>56</v>
      </c>
      <c r="AK82" s="5">
        <v>62</v>
      </c>
      <c r="AL82" s="5">
        <v>61</v>
      </c>
      <c r="AM82" s="18" t="s">
        <v>57</v>
      </c>
      <c r="AN82" s="5">
        <v>81</v>
      </c>
      <c r="AO82" s="5">
        <v>77</v>
      </c>
      <c r="AP82" s="18" t="s">
        <v>59</v>
      </c>
      <c r="AQ82" s="18" t="s">
        <v>57</v>
      </c>
      <c r="AR82" s="5">
        <v>76</v>
      </c>
      <c r="AS82" s="5">
        <v>61</v>
      </c>
      <c r="AT82" s="5">
        <v>82</v>
      </c>
      <c r="AU82" s="5">
        <v>88</v>
      </c>
      <c r="AV82" s="18" t="s">
        <v>57</v>
      </c>
      <c r="AW82" s="18" t="s">
        <v>57</v>
      </c>
      <c r="AX82" s="12">
        <f t="shared" si="35"/>
        <v>2302.5</v>
      </c>
      <c r="AY82" s="12">
        <v>31</v>
      </c>
      <c r="AZ82" s="12">
        <f t="shared" si="27"/>
        <v>74.2741935483871</v>
      </c>
      <c r="BA82" s="12">
        <f t="shared" si="28"/>
        <v>4014</v>
      </c>
      <c r="BB82" s="12">
        <f t="shared" si="29"/>
        <v>55</v>
      </c>
      <c r="BC82" s="12">
        <f t="shared" si="30"/>
        <v>72.9818181818182</v>
      </c>
      <c r="BD82" s="12">
        <f t="shared" si="12"/>
        <v>0</v>
      </c>
      <c r="BE82" s="12">
        <f t="shared" si="31"/>
        <v>72.9818181818182</v>
      </c>
    </row>
    <row r="83" spans="1:57">
      <c r="A83" s="6">
        <v>80</v>
      </c>
      <c r="B83" s="18" t="s">
        <v>238</v>
      </c>
      <c r="C83" s="19" t="s">
        <v>239</v>
      </c>
      <c r="D83" s="18" t="s">
        <v>57</v>
      </c>
      <c r="E83" s="18" t="s">
        <v>57</v>
      </c>
      <c r="F83" s="18" t="s">
        <v>57</v>
      </c>
      <c r="G83" s="5">
        <v>83</v>
      </c>
      <c r="H83" s="18" t="s">
        <v>64</v>
      </c>
      <c r="I83" s="5">
        <v>88</v>
      </c>
      <c r="J83" s="18" t="s">
        <v>154</v>
      </c>
      <c r="K83" s="5">
        <v>86</v>
      </c>
      <c r="L83" s="18" t="s">
        <v>57</v>
      </c>
      <c r="M83" s="18" t="s">
        <v>64</v>
      </c>
      <c r="N83" s="5">
        <v>87</v>
      </c>
      <c r="O83" s="18" t="s">
        <v>240</v>
      </c>
      <c r="P83" s="18" t="s">
        <v>57</v>
      </c>
      <c r="Q83" s="18" t="s">
        <v>57</v>
      </c>
      <c r="R83" s="18" t="s">
        <v>57</v>
      </c>
      <c r="S83" s="18" t="s">
        <v>57</v>
      </c>
      <c r="T83" s="18" t="s">
        <v>57</v>
      </c>
      <c r="U83" s="18" t="s">
        <v>57</v>
      </c>
      <c r="V83" s="5">
        <v>72</v>
      </c>
      <c r="W83" s="18" t="s">
        <v>57</v>
      </c>
      <c r="X83" s="18" t="s">
        <v>180</v>
      </c>
      <c r="Y83" s="18" t="s">
        <v>57</v>
      </c>
      <c r="Z83" s="5">
        <f>G83*3+H83+I83*2+58*3+K83*2.5+M83+N83*4+43*2.5+V83*3+54*2</f>
        <v>1743.5</v>
      </c>
      <c r="AA83" s="5">
        <v>24</v>
      </c>
      <c r="AB83" s="5">
        <f t="shared" si="26"/>
        <v>72.6458333333333</v>
      </c>
      <c r="AC83" s="10"/>
      <c r="AD83" s="18" t="s">
        <v>238</v>
      </c>
      <c r="AE83" s="19" t="s">
        <v>239</v>
      </c>
      <c r="AF83" s="18" t="s">
        <v>57</v>
      </c>
      <c r="AG83" s="18" t="s">
        <v>57</v>
      </c>
      <c r="AH83" s="5">
        <v>82</v>
      </c>
      <c r="AI83" s="5">
        <v>80</v>
      </c>
      <c r="AJ83" s="5">
        <v>70</v>
      </c>
      <c r="AK83" s="5">
        <v>68</v>
      </c>
      <c r="AL83" s="5">
        <v>78</v>
      </c>
      <c r="AM83" s="18" t="s">
        <v>57</v>
      </c>
      <c r="AN83" s="18" t="s">
        <v>57</v>
      </c>
      <c r="AO83" s="5">
        <v>67</v>
      </c>
      <c r="AP83" s="18" t="s">
        <v>59</v>
      </c>
      <c r="AQ83" s="18" t="s">
        <v>57</v>
      </c>
      <c r="AR83" s="5">
        <v>79</v>
      </c>
      <c r="AS83" s="5">
        <v>56</v>
      </c>
      <c r="AT83" s="5">
        <v>84</v>
      </c>
      <c r="AU83" s="5">
        <v>65</v>
      </c>
      <c r="AV83" s="18" t="s">
        <v>57</v>
      </c>
      <c r="AW83" s="18" t="s">
        <v>57</v>
      </c>
      <c r="AX83" s="12">
        <f t="shared" si="34"/>
        <v>1940</v>
      </c>
      <c r="AY83" s="12">
        <v>26.5</v>
      </c>
      <c r="AZ83" s="12">
        <f t="shared" si="27"/>
        <v>73.2075471698113</v>
      </c>
      <c r="BA83" s="12">
        <f t="shared" si="28"/>
        <v>3683.5</v>
      </c>
      <c r="BB83" s="12">
        <f t="shared" si="29"/>
        <v>50.5</v>
      </c>
      <c r="BC83" s="12">
        <f t="shared" si="30"/>
        <v>72.9405940594059</v>
      </c>
      <c r="BD83" s="12">
        <f t="shared" si="12"/>
        <v>0</v>
      </c>
      <c r="BE83" s="12">
        <f t="shared" si="31"/>
        <v>72.9405940594059</v>
      </c>
    </row>
    <row r="84" spans="1:57">
      <c r="A84" s="6">
        <v>81</v>
      </c>
      <c r="B84" s="18" t="s">
        <v>241</v>
      </c>
      <c r="C84" s="19" t="s">
        <v>242</v>
      </c>
      <c r="D84" s="18" t="s">
        <v>57</v>
      </c>
      <c r="E84" s="18" t="s">
        <v>57</v>
      </c>
      <c r="F84" s="18" t="s">
        <v>57</v>
      </c>
      <c r="G84" s="5">
        <v>78</v>
      </c>
      <c r="H84" s="18" t="s">
        <v>64</v>
      </c>
      <c r="I84" s="5">
        <v>94</v>
      </c>
      <c r="J84" s="5">
        <v>69</v>
      </c>
      <c r="K84" s="5">
        <v>78</v>
      </c>
      <c r="L84" s="18" t="s">
        <v>57</v>
      </c>
      <c r="M84" s="18" t="s">
        <v>243</v>
      </c>
      <c r="N84" s="5">
        <v>71</v>
      </c>
      <c r="O84" s="18" t="s">
        <v>168</v>
      </c>
      <c r="P84" s="18" t="s">
        <v>57</v>
      </c>
      <c r="Q84" s="18" t="s">
        <v>57</v>
      </c>
      <c r="R84" s="18" t="s">
        <v>57</v>
      </c>
      <c r="S84" s="18" t="s">
        <v>57</v>
      </c>
      <c r="T84" s="18" t="s">
        <v>57</v>
      </c>
      <c r="U84" s="5">
        <v>72</v>
      </c>
      <c r="V84" s="5">
        <v>73</v>
      </c>
      <c r="W84" s="18" t="s">
        <v>57</v>
      </c>
      <c r="X84" s="18" t="s">
        <v>168</v>
      </c>
      <c r="Y84" s="18" t="s">
        <v>57</v>
      </c>
      <c r="Z84" s="5">
        <f>G84*3+H84+I84*2+J84*3+K84*2.5+M84+N84*4+55*2.5+V84*3+55*2+72*3</f>
        <v>1865.5</v>
      </c>
      <c r="AA84" s="5">
        <v>27</v>
      </c>
      <c r="AB84" s="5">
        <f t="shared" si="26"/>
        <v>69.0925925925926</v>
      </c>
      <c r="AC84" s="10"/>
      <c r="AD84" s="18" t="s">
        <v>241</v>
      </c>
      <c r="AE84" s="18" t="s">
        <v>242</v>
      </c>
      <c r="AF84" s="18" t="s">
        <v>57</v>
      </c>
      <c r="AG84" s="18" t="s">
        <v>57</v>
      </c>
      <c r="AH84" s="5">
        <v>80</v>
      </c>
      <c r="AI84" s="5">
        <v>83</v>
      </c>
      <c r="AJ84" s="5">
        <v>83</v>
      </c>
      <c r="AK84" s="5">
        <v>71</v>
      </c>
      <c r="AL84" s="5">
        <v>69</v>
      </c>
      <c r="AM84" s="18" t="s">
        <v>57</v>
      </c>
      <c r="AN84" s="5">
        <v>74</v>
      </c>
      <c r="AO84" s="5">
        <v>74</v>
      </c>
      <c r="AP84" s="18" t="s">
        <v>64</v>
      </c>
      <c r="AQ84" s="18" t="s">
        <v>57</v>
      </c>
      <c r="AR84" s="5">
        <v>79</v>
      </c>
      <c r="AS84" s="5">
        <v>70</v>
      </c>
      <c r="AT84" s="5">
        <v>83</v>
      </c>
      <c r="AU84" s="5">
        <v>80</v>
      </c>
      <c r="AV84" s="18" t="s">
        <v>57</v>
      </c>
      <c r="AW84" s="18" t="s">
        <v>57</v>
      </c>
      <c r="AX84" s="12">
        <f t="shared" si="35"/>
        <v>2358.5</v>
      </c>
      <c r="AY84" s="12">
        <v>31</v>
      </c>
      <c r="AZ84" s="12">
        <f t="shared" si="27"/>
        <v>76.0806451612903</v>
      </c>
      <c r="BA84" s="12">
        <f t="shared" si="28"/>
        <v>4224</v>
      </c>
      <c r="BB84" s="12">
        <f t="shared" si="29"/>
        <v>58</v>
      </c>
      <c r="BC84" s="12">
        <f t="shared" si="30"/>
        <v>72.8275862068966</v>
      </c>
      <c r="BD84" s="12">
        <f t="shared" si="12"/>
        <v>0</v>
      </c>
      <c r="BE84" s="12">
        <f t="shared" si="31"/>
        <v>72.8275862068966</v>
      </c>
    </row>
    <row r="85" spans="1:57">
      <c r="A85" s="6">
        <v>82</v>
      </c>
      <c r="B85" s="18" t="s">
        <v>244</v>
      </c>
      <c r="C85" s="19" t="s">
        <v>245</v>
      </c>
      <c r="D85" s="18" t="s">
        <v>57</v>
      </c>
      <c r="E85" s="18" t="s">
        <v>57</v>
      </c>
      <c r="F85" s="18" t="s">
        <v>57</v>
      </c>
      <c r="G85" s="5">
        <v>77</v>
      </c>
      <c r="H85" s="18" t="s">
        <v>59</v>
      </c>
      <c r="I85" s="5">
        <v>78</v>
      </c>
      <c r="J85" s="5">
        <v>71</v>
      </c>
      <c r="K85" s="5">
        <v>69</v>
      </c>
      <c r="L85" s="18" t="s">
        <v>57</v>
      </c>
      <c r="M85" s="18" t="s">
        <v>59</v>
      </c>
      <c r="N85" s="5">
        <v>60</v>
      </c>
      <c r="O85" s="5">
        <v>67</v>
      </c>
      <c r="P85" s="18" t="s">
        <v>57</v>
      </c>
      <c r="Q85" s="18" t="s">
        <v>57</v>
      </c>
      <c r="R85" s="18" t="s">
        <v>57</v>
      </c>
      <c r="S85" s="18" t="s">
        <v>57</v>
      </c>
      <c r="T85" s="18" t="s">
        <v>57</v>
      </c>
      <c r="U85" s="18" t="s">
        <v>222</v>
      </c>
      <c r="V85" s="5">
        <v>69</v>
      </c>
      <c r="W85" s="18" t="s">
        <v>57</v>
      </c>
      <c r="X85" s="18" t="s">
        <v>213</v>
      </c>
      <c r="Y85" s="18" t="s">
        <v>57</v>
      </c>
      <c r="Z85" s="5">
        <f>G85*3+H85+I85*2+J85*3+K85*2.5+M85+N85*4+O85*2.5+V85*3+59*2+52*3</f>
        <v>1831</v>
      </c>
      <c r="AA85" s="5">
        <v>24</v>
      </c>
      <c r="AB85" s="5">
        <f t="shared" si="26"/>
        <v>76.2916666666667</v>
      </c>
      <c r="AC85" s="10"/>
      <c r="AD85" s="18" t="s">
        <v>244</v>
      </c>
      <c r="AE85" s="19" t="s">
        <v>245</v>
      </c>
      <c r="AF85" s="18" t="s">
        <v>57</v>
      </c>
      <c r="AG85" s="18" t="s">
        <v>57</v>
      </c>
      <c r="AH85" s="5">
        <v>90</v>
      </c>
      <c r="AI85" s="5">
        <v>92</v>
      </c>
      <c r="AJ85" s="5">
        <v>76</v>
      </c>
      <c r="AK85" s="5">
        <v>49</v>
      </c>
      <c r="AL85" s="5">
        <v>52</v>
      </c>
      <c r="AM85" s="18" t="s">
        <v>57</v>
      </c>
      <c r="AN85" s="5">
        <v>67</v>
      </c>
      <c r="AO85" s="5">
        <v>72</v>
      </c>
      <c r="AP85" s="18" t="s">
        <v>64</v>
      </c>
      <c r="AQ85" s="18" t="s">
        <v>57</v>
      </c>
      <c r="AR85" s="5">
        <v>68</v>
      </c>
      <c r="AS85" s="5">
        <v>64</v>
      </c>
      <c r="AT85" s="5">
        <v>82</v>
      </c>
      <c r="AU85" s="5">
        <v>88</v>
      </c>
      <c r="AV85" s="18" t="s">
        <v>57</v>
      </c>
      <c r="AW85" s="18" t="s">
        <v>57</v>
      </c>
      <c r="AX85" s="12">
        <f t="shared" si="35"/>
        <v>2171</v>
      </c>
      <c r="AY85" s="12">
        <v>31</v>
      </c>
      <c r="AZ85" s="12">
        <f t="shared" si="27"/>
        <v>70.0322580645161</v>
      </c>
      <c r="BA85" s="12">
        <f t="shared" si="28"/>
        <v>4002</v>
      </c>
      <c r="BB85" s="12">
        <f t="shared" si="29"/>
        <v>55</v>
      </c>
      <c r="BC85" s="12">
        <f t="shared" si="30"/>
        <v>72.7636363636364</v>
      </c>
      <c r="BD85" s="12">
        <f t="shared" si="12"/>
        <v>0</v>
      </c>
      <c r="BE85" s="12">
        <f t="shared" si="31"/>
        <v>72.7636363636364</v>
      </c>
    </row>
    <row r="86" spans="1:57">
      <c r="A86" s="6">
        <v>83</v>
      </c>
      <c r="B86" s="18" t="s">
        <v>246</v>
      </c>
      <c r="C86" s="19" t="s">
        <v>247</v>
      </c>
      <c r="D86" s="18" t="s">
        <v>57</v>
      </c>
      <c r="E86" s="18" t="s">
        <v>57</v>
      </c>
      <c r="F86" s="18" t="s">
        <v>57</v>
      </c>
      <c r="G86" s="5">
        <v>62</v>
      </c>
      <c r="H86" s="18" t="s">
        <v>64</v>
      </c>
      <c r="I86" s="5">
        <v>88</v>
      </c>
      <c r="J86" s="18" t="s">
        <v>168</v>
      </c>
      <c r="K86" s="5">
        <v>78</v>
      </c>
      <c r="L86" s="18" t="s">
        <v>57</v>
      </c>
      <c r="M86" s="18" t="s">
        <v>59</v>
      </c>
      <c r="N86" s="5">
        <v>61</v>
      </c>
      <c r="O86" s="5">
        <v>84</v>
      </c>
      <c r="P86" s="18" t="s">
        <v>57</v>
      </c>
      <c r="Q86" s="18" t="s">
        <v>57</v>
      </c>
      <c r="R86" s="18" t="s">
        <v>57</v>
      </c>
      <c r="S86" s="18" t="s">
        <v>57</v>
      </c>
      <c r="T86" s="18" t="s">
        <v>57</v>
      </c>
      <c r="U86" s="18" t="s">
        <v>57</v>
      </c>
      <c r="V86" s="5">
        <v>74</v>
      </c>
      <c r="W86" s="18" t="s">
        <v>57</v>
      </c>
      <c r="X86" s="5">
        <v>65</v>
      </c>
      <c r="Y86" s="18" t="s">
        <v>57</v>
      </c>
      <c r="Z86" s="5">
        <f>G86*3+H86+I86*2+55*3+K86*2.5+M86+N86*4+O86*2.5+V86*3+X86*2</f>
        <v>1688</v>
      </c>
      <c r="AA86" s="5">
        <v>24</v>
      </c>
      <c r="AB86" s="5">
        <f t="shared" si="26"/>
        <v>70.3333333333333</v>
      </c>
      <c r="AC86" s="10"/>
      <c r="AD86" s="18" t="s">
        <v>246</v>
      </c>
      <c r="AE86" s="19" t="s">
        <v>247</v>
      </c>
      <c r="AF86" s="18" t="s">
        <v>57</v>
      </c>
      <c r="AG86" s="18" t="s">
        <v>57</v>
      </c>
      <c r="AH86" s="5">
        <v>82</v>
      </c>
      <c r="AI86" s="5">
        <v>82</v>
      </c>
      <c r="AJ86" s="5">
        <v>82</v>
      </c>
      <c r="AK86" s="5">
        <v>66</v>
      </c>
      <c r="AL86" s="5">
        <v>68</v>
      </c>
      <c r="AM86" s="18" t="s">
        <v>57</v>
      </c>
      <c r="AN86" s="5">
        <v>71</v>
      </c>
      <c r="AO86" s="5">
        <v>88</v>
      </c>
      <c r="AP86" s="18" t="s">
        <v>59</v>
      </c>
      <c r="AQ86" s="18" t="s">
        <v>57</v>
      </c>
      <c r="AR86" s="5">
        <v>71</v>
      </c>
      <c r="AS86" s="5">
        <v>54</v>
      </c>
      <c r="AT86" s="5">
        <v>83</v>
      </c>
      <c r="AU86" s="5">
        <v>80</v>
      </c>
      <c r="AV86" s="18" t="s">
        <v>57</v>
      </c>
      <c r="AW86" s="18" t="s">
        <v>57</v>
      </c>
      <c r="AX86" s="12">
        <f t="shared" si="35"/>
        <v>2311.5</v>
      </c>
      <c r="AY86" s="12">
        <v>31</v>
      </c>
      <c r="AZ86" s="12">
        <f t="shared" si="27"/>
        <v>74.5645161290323</v>
      </c>
      <c r="BA86" s="12">
        <f t="shared" si="28"/>
        <v>3999.5</v>
      </c>
      <c r="BB86" s="12">
        <f t="shared" si="29"/>
        <v>55</v>
      </c>
      <c r="BC86" s="12">
        <f t="shared" si="30"/>
        <v>72.7181818181818</v>
      </c>
      <c r="BD86" s="12">
        <f t="shared" si="12"/>
        <v>0</v>
      </c>
      <c r="BE86" s="12">
        <f t="shared" si="31"/>
        <v>72.7181818181818</v>
      </c>
    </row>
    <row r="87" spans="1:57">
      <c r="A87" s="6">
        <v>84</v>
      </c>
      <c r="B87" s="18" t="s">
        <v>248</v>
      </c>
      <c r="C87" s="19" t="s">
        <v>249</v>
      </c>
      <c r="D87" s="18" t="s">
        <v>57</v>
      </c>
      <c r="E87" s="18" t="s">
        <v>57</v>
      </c>
      <c r="F87" s="18" t="s">
        <v>57</v>
      </c>
      <c r="G87" s="5">
        <v>75</v>
      </c>
      <c r="H87" s="18" t="s">
        <v>59</v>
      </c>
      <c r="I87" s="5">
        <v>84</v>
      </c>
      <c r="J87" s="5">
        <v>70</v>
      </c>
      <c r="K87" s="5">
        <v>86</v>
      </c>
      <c r="L87" s="18" t="s">
        <v>57</v>
      </c>
      <c r="M87" s="18" t="s">
        <v>59</v>
      </c>
      <c r="N87" s="5">
        <v>68</v>
      </c>
      <c r="O87" s="18" t="s">
        <v>130</v>
      </c>
      <c r="P87" s="18" t="s">
        <v>57</v>
      </c>
      <c r="Q87" s="18" t="s">
        <v>57</v>
      </c>
      <c r="R87" s="18" t="s">
        <v>57</v>
      </c>
      <c r="S87" s="18" t="s">
        <v>57</v>
      </c>
      <c r="T87" s="18" t="s">
        <v>57</v>
      </c>
      <c r="U87" s="18" t="s">
        <v>57</v>
      </c>
      <c r="V87" s="5">
        <v>70</v>
      </c>
      <c r="W87" s="18" t="s">
        <v>57</v>
      </c>
      <c r="X87" s="18" t="s">
        <v>222</v>
      </c>
      <c r="Y87" s="18" t="s">
        <v>57</v>
      </c>
      <c r="Z87" s="5">
        <f>G87*3+H87+I87*2+J87*3+K87*2.5+M87+N87*4+51*2.5+V87*3+52*2</f>
        <v>1701.5</v>
      </c>
      <c r="AA87" s="5">
        <v>24</v>
      </c>
      <c r="AB87" s="5">
        <f t="shared" si="26"/>
        <v>70.8958333333333</v>
      </c>
      <c r="AC87" s="10"/>
      <c r="AD87" s="18" t="s">
        <v>248</v>
      </c>
      <c r="AE87" s="19" t="s">
        <v>249</v>
      </c>
      <c r="AF87" s="18" t="s">
        <v>57</v>
      </c>
      <c r="AG87" s="18" t="s">
        <v>57</v>
      </c>
      <c r="AH87" s="5">
        <v>80</v>
      </c>
      <c r="AI87" s="5">
        <v>83</v>
      </c>
      <c r="AJ87" s="5">
        <v>83</v>
      </c>
      <c r="AK87" s="5">
        <v>77</v>
      </c>
      <c r="AL87" s="5">
        <v>56</v>
      </c>
      <c r="AM87" s="18" t="s">
        <v>57</v>
      </c>
      <c r="AN87" s="5">
        <v>64</v>
      </c>
      <c r="AO87" s="5">
        <v>74</v>
      </c>
      <c r="AP87" s="18" t="s">
        <v>64</v>
      </c>
      <c r="AQ87" s="18" t="s">
        <v>57</v>
      </c>
      <c r="AR87" s="5">
        <v>73</v>
      </c>
      <c r="AS87" s="5">
        <v>65</v>
      </c>
      <c r="AT87" s="5">
        <v>76</v>
      </c>
      <c r="AU87" s="5">
        <v>81</v>
      </c>
      <c r="AV87" s="18" t="s">
        <v>57</v>
      </c>
      <c r="AW87" s="18" t="s">
        <v>57</v>
      </c>
      <c r="AX87" s="12">
        <f t="shared" si="35"/>
        <v>2268.5</v>
      </c>
      <c r="AY87" s="12">
        <v>31</v>
      </c>
      <c r="AZ87" s="12">
        <f t="shared" si="27"/>
        <v>73.1774193548387</v>
      </c>
      <c r="BA87" s="12">
        <f t="shared" si="28"/>
        <v>3970</v>
      </c>
      <c r="BB87" s="12">
        <f t="shared" si="29"/>
        <v>55</v>
      </c>
      <c r="BC87" s="12">
        <f t="shared" si="30"/>
        <v>72.1818181818182</v>
      </c>
      <c r="BD87" s="12">
        <f t="shared" si="12"/>
        <v>0</v>
      </c>
      <c r="BE87" s="12">
        <f t="shared" si="31"/>
        <v>72.1818181818182</v>
      </c>
    </row>
    <row r="88" spans="1:57">
      <c r="A88" s="6">
        <v>85</v>
      </c>
      <c r="B88" s="18" t="s">
        <v>250</v>
      </c>
      <c r="C88" s="19" t="s">
        <v>251</v>
      </c>
      <c r="D88" s="18" t="s">
        <v>57</v>
      </c>
      <c r="E88" s="18" t="s">
        <v>57</v>
      </c>
      <c r="F88" s="18" t="s">
        <v>57</v>
      </c>
      <c r="G88" s="5">
        <v>84</v>
      </c>
      <c r="H88" s="18" t="s">
        <v>58</v>
      </c>
      <c r="I88" s="5">
        <v>98</v>
      </c>
      <c r="J88" s="5">
        <v>83</v>
      </c>
      <c r="K88" s="5">
        <v>60</v>
      </c>
      <c r="L88" s="18" t="s">
        <v>57</v>
      </c>
      <c r="M88" s="18" t="s">
        <v>58</v>
      </c>
      <c r="N88" s="18" t="s">
        <v>252</v>
      </c>
      <c r="O88" s="18" t="s">
        <v>172</v>
      </c>
      <c r="P88" s="18" t="s">
        <v>57</v>
      </c>
      <c r="Q88" s="18" t="s">
        <v>57</v>
      </c>
      <c r="R88" s="18" t="s">
        <v>57</v>
      </c>
      <c r="S88" s="18" t="s">
        <v>57</v>
      </c>
      <c r="T88" s="18" t="s">
        <v>57</v>
      </c>
      <c r="U88" s="18" t="s">
        <v>57</v>
      </c>
      <c r="V88" s="5">
        <v>60</v>
      </c>
      <c r="W88" s="18" t="s">
        <v>57</v>
      </c>
      <c r="X88" s="5">
        <v>60</v>
      </c>
      <c r="Y88" s="18" t="s">
        <v>57</v>
      </c>
      <c r="Z88" s="5">
        <f>G88*3+H88+I88*2+J88*3+K88*2.5+M88+48*4+49*2.5+V88*3+X88*2</f>
        <v>1651.5</v>
      </c>
      <c r="AA88" s="5">
        <v>24</v>
      </c>
      <c r="AB88" s="5">
        <f t="shared" si="26"/>
        <v>68.8125</v>
      </c>
      <c r="AC88" s="10"/>
      <c r="AD88" s="18" t="s">
        <v>250</v>
      </c>
      <c r="AE88" s="19" t="s">
        <v>251</v>
      </c>
      <c r="AF88" s="18" t="s">
        <v>57</v>
      </c>
      <c r="AG88" s="18" t="s">
        <v>57</v>
      </c>
      <c r="AH88" s="5">
        <v>80</v>
      </c>
      <c r="AI88" s="5">
        <v>80</v>
      </c>
      <c r="AJ88" s="5">
        <v>86</v>
      </c>
      <c r="AK88" s="5">
        <v>74</v>
      </c>
      <c r="AL88" s="5">
        <v>61</v>
      </c>
      <c r="AM88" s="18" t="s">
        <v>57</v>
      </c>
      <c r="AN88" s="5">
        <v>70</v>
      </c>
      <c r="AO88" s="5">
        <v>82</v>
      </c>
      <c r="AP88" s="18" t="s">
        <v>59</v>
      </c>
      <c r="AQ88" s="18" t="s">
        <v>57</v>
      </c>
      <c r="AR88" s="5">
        <v>72</v>
      </c>
      <c r="AS88" s="5">
        <v>56</v>
      </c>
      <c r="AT88" s="5">
        <v>81</v>
      </c>
      <c r="AU88" s="5">
        <v>75</v>
      </c>
      <c r="AV88" s="18" t="s">
        <v>57</v>
      </c>
      <c r="AW88" s="18" t="s">
        <v>57</v>
      </c>
      <c r="AX88" s="12">
        <f t="shared" si="35"/>
        <v>2305</v>
      </c>
      <c r="AY88" s="12">
        <v>31</v>
      </c>
      <c r="AZ88" s="12">
        <f t="shared" si="27"/>
        <v>74.3548387096774</v>
      </c>
      <c r="BA88" s="12">
        <f t="shared" si="28"/>
        <v>3956.5</v>
      </c>
      <c r="BB88" s="12">
        <f t="shared" si="29"/>
        <v>55</v>
      </c>
      <c r="BC88" s="12">
        <f t="shared" si="30"/>
        <v>71.9363636363636</v>
      </c>
      <c r="BD88" s="12">
        <f t="shared" ref="BD88:BD124" si="36">0</f>
        <v>0</v>
      </c>
      <c r="BE88" s="12">
        <f t="shared" si="31"/>
        <v>71.9363636363636</v>
      </c>
    </row>
    <row r="89" spans="1:57">
      <c r="A89" s="6">
        <v>86</v>
      </c>
      <c r="B89" s="18" t="s">
        <v>253</v>
      </c>
      <c r="C89" s="19" t="s">
        <v>254</v>
      </c>
      <c r="D89" s="18" t="s">
        <v>57</v>
      </c>
      <c r="E89" s="18" t="s">
        <v>57</v>
      </c>
      <c r="F89" s="18" t="s">
        <v>57</v>
      </c>
      <c r="G89" s="5">
        <v>77</v>
      </c>
      <c r="H89" s="18" t="s">
        <v>59</v>
      </c>
      <c r="I89" s="5">
        <v>87</v>
      </c>
      <c r="J89" s="5">
        <v>70</v>
      </c>
      <c r="K89" s="5">
        <v>68</v>
      </c>
      <c r="L89" s="18" t="s">
        <v>57</v>
      </c>
      <c r="M89" s="18" t="s">
        <v>64</v>
      </c>
      <c r="N89" s="5">
        <v>81</v>
      </c>
      <c r="O89" s="18" t="s">
        <v>190</v>
      </c>
      <c r="P89" s="18" t="s">
        <v>57</v>
      </c>
      <c r="Q89" s="18" t="s">
        <v>57</v>
      </c>
      <c r="R89" s="18" t="s">
        <v>57</v>
      </c>
      <c r="S89" s="18" t="s">
        <v>57</v>
      </c>
      <c r="T89" s="18" t="s">
        <v>57</v>
      </c>
      <c r="U89" s="18" t="s">
        <v>57</v>
      </c>
      <c r="V89" s="5">
        <v>67</v>
      </c>
      <c r="W89" s="18" t="s">
        <v>57</v>
      </c>
      <c r="X89" s="18" t="s">
        <v>240</v>
      </c>
      <c r="Y89" s="18" t="s">
        <v>57</v>
      </c>
      <c r="Z89" s="5">
        <f>G89*3+H89+I89*2+J89*3+K89*2.5+M89+N89*4+36*2.5+V89*3+43*2</f>
        <v>1646</v>
      </c>
      <c r="AA89" s="5">
        <v>24</v>
      </c>
      <c r="AB89" s="5">
        <f t="shared" si="26"/>
        <v>68.5833333333333</v>
      </c>
      <c r="AC89" s="10"/>
      <c r="AD89" s="18" t="s">
        <v>253</v>
      </c>
      <c r="AE89" s="19" t="s">
        <v>254</v>
      </c>
      <c r="AF89" s="18" t="s">
        <v>57</v>
      </c>
      <c r="AG89" s="18" t="s">
        <v>57</v>
      </c>
      <c r="AH89" s="5">
        <v>75</v>
      </c>
      <c r="AI89" s="5">
        <v>80</v>
      </c>
      <c r="AJ89" s="5">
        <v>47</v>
      </c>
      <c r="AK89" s="5">
        <v>76</v>
      </c>
      <c r="AL89" s="5">
        <v>67</v>
      </c>
      <c r="AM89" s="18" t="s">
        <v>57</v>
      </c>
      <c r="AN89" s="5">
        <v>80</v>
      </c>
      <c r="AO89" s="5">
        <v>75</v>
      </c>
      <c r="AP89" s="18" t="s">
        <v>59</v>
      </c>
      <c r="AQ89" s="18" t="s">
        <v>57</v>
      </c>
      <c r="AR89" s="5">
        <v>72</v>
      </c>
      <c r="AS89" s="5">
        <v>67</v>
      </c>
      <c r="AT89" s="5">
        <v>78</v>
      </c>
      <c r="AU89" s="5">
        <v>77</v>
      </c>
      <c r="AV89" s="18" t="s">
        <v>57</v>
      </c>
      <c r="AW89" s="18" t="s">
        <v>57</v>
      </c>
      <c r="AX89" s="12">
        <f t="shared" si="35"/>
        <v>2277</v>
      </c>
      <c r="AY89" s="12">
        <v>31</v>
      </c>
      <c r="AZ89" s="12">
        <f t="shared" si="27"/>
        <v>73.4516129032258</v>
      </c>
      <c r="BA89" s="12">
        <f t="shared" si="28"/>
        <v>3923</v>
      </c>
      <c r="BB89" s="12">
        <f t="shared" si="29"/>
        <v>55</v>
      </c>
      <c r="BC89" s="12">
        <f t="shared" si="30"/>
        <v>71.3272727272727</v>
      </c>
      <c r="BD89" s="12">
        <v>0.5</v>
      </c>
      <c r="BE89" s="12">
        <f t="shared" si="31"/>
        <v>71.8272727272727</v>
      </c>
    </row>
    <row r="90" spans="1:57">
      <c r="A90" s="6">
        <v>87</v>
      </c>
      <c r="B90" s="18" t="s">
        <v>255</v>
      </c>
      <c r="C90" s="19" t="s">
        <v>256</v>
      </c>
      <c r="D90" s="18" t="s">
        <v>57</v>
      </c>
      <c r="E90" s="18" t="s">
        <v>57</v>
      </c>
      <c r="F90" s="18" t="s">
        <v>57</v>
      </c>
      <c r="G90" s="5">
        <v>80</v>
      </c>
      <c r="H90" s="18" t="s">
        <v>64</v>
      </c>
      <c r="I90" s="5">
        <v>83</v>
      </c>
      <c r="J90" s="5">
        <v>65</v>
      </c>
      <c r="K90" s="5">
        <v>82</v>
      </c>
      <c r="L90" s="18" t="s">
        <v>57</v>
      </c>
      <c r="M90" s="18" t="s">
        <v>243</v>
      </c>
      <c r="N90" s="18" t="s">
        <v>79</v>
      </c>
      <c r="O90" s="5">
        <v>64</v>
      </c>
      <c r="P90" s="18" t="s">
        <v>57</v>
      </c>
      <c r="Q90" s="18" t="s">
        <v>57</v>
      </c>
      <c r="R90" s="18" t="s">
        <v>57</v>
      </c>
      <c r="S90" s="18" t="s">
        <v>57</v>
      </c>
      <c r="T90" s="18" t="s">
        <v>57</v>
      </c>
      <c r="U90" s="5">
        <v>78</v>
      </c>
      <c r="V90" s="5">
        <v>81</v>
      </c>
      <c r="W90" s="18" t="s">
        <v>57</v>
      </c>
      <c r="X90" s="5">
        <v>47</v>
      </c>
      <c r="Y90" s="18" t="s">
        <v>57</v>
      </c>
      <c r="Z90" s="5">
        <f>G90*3+H90+I90*2+J90*3+K90*2.5+M90+50*4+O90*2.5+U90*3+V90*3+X90*2</f>
        <v>1812</v>
      </c>
      <c r="AA90" s="5">
        <v>27</v>
      </c>
      <c r="AB90" s="5">
        <f t="shared" si="26"/>
        <v>67.1111111111111</v>
      </c>
      <c r="AC90" s="10"/>
      <c r="AD90" s="18" t="s">
        <v>255</v>
      </c>
      <c r="AE90" s="19" t="s">
        <v>256</v>
      </c>
      <c r="AF90" s="18" t="s">
        <v>57</v>
      </c>
      <c r="AG90" s="18" t="s">
        <v>57</v>
      </c>
      <c r="AH90" s="5">
        <v>82</v>
      </c>
      <c r="AI90" s="5">
        <v>83</v>
      </c>
      <c r="AJ90" s="5">
        <v>73</v>
      </c>
      <c r="AK90" s="5">
        <v>83</v>
      </c>
      <c r="AL90" s="5">
        <v>57</v>
      </c>
      <c r="AM90" s="18" t="s">
        <v>57</v>
      </c>
      <c r="AN90" s="5">
        <v>62</v>
      </c>
      <c r="AO90" s="5">
        <v>87</v>
      </c>
      <c r="AP90" s="18" t="s">
        <v>64</v>
      </c>
      <c r="AQ90" s="18" t="s">
        <v>57</v>
      </c>
      <c r="AR90" s="5">
        <v>73</v>
      </c>
      <c r="AS90" s="5">
        <v>65</v>
      </c>
      <c r="AT90" s="5">
        <v>83</v>
      </c>
      <c r="AU90" s="5">
        <v>93</v>
      </c>
      <c r="AV90" s="18" t="s">
        <v>57</v>
      </c>
      <c r="AW90" s="18" t="s">
        <v>57</v>
      </c>
      <c r="AX90" s="12">
        <f t="shared" si="35"/>
        <v>2351.5</v>
      </c>
      <c r="AY90" s="12">
        <v>31</v>
      </c>
      <c r="AZ90" s="12">
        <f t="shared" si="27"/>
        <v>75.8548387096774</v>
      </c>
      <c r="BA90" s="12">
        <f t="shared" si="28"/>
        <v>4163.5</v>
      </c>
      <c r="BB90" s="12">
        <f t="shared" si="29"/>
        <v>58</v>
      </c>
      <c r="BC90" s="12">
        <f t="shared" si="30"/>
        <v>71.7844827586207</v>
      </c>
      <c r="BD90" s="12">
        <f t="shared" si="36"/>
        <v>0</v>
      </c>
      <c r="BE90" s="12">
        <f t="shared" si="31"/>
        <v>71.7844827586207</v>
      </c>
    </row>
    <row r="91" spans="1:57">
      <c r="A91" s="4">
        <v>88</v>
      </c>
      <c r="B91" s="18" t="s">
        <v>257</v>
      </c>
      <c r="C91" s="18" t="s">
        <v>258</v>
      </c>
      <c r="D91" s="18" t="s">
        <v>57</v>
      </c>
      <c r="E91" s="18" t="s">
        <v>57</v>
      </c>
      <c r="F91" s="18" t="s">
        <v>57</v>
      </c>
      <c r="G91" s="5">
        <v>73</v>
      </c>
      <c r="H91" s="18" t="s">
        <v>59</v>
      </c>
      <c r="I91" s="5">
        <v>93</v>
      </c>
      <c r="J91" s="5">
        <v>62</v>
      </c>
      <c r="K91" s="5">
        <v>74</v>
      </c>
      <c r="L91" s="18" t="s">
        <v>57</v>
      </c>
      <c r="M91" s="18" t="s">
        <v>59</v>
      </c>
      <c r="N91" s="5">
        <v>65</v>
      </c>
      <c r="O91" s="5">
        <v>72</v>
      </c>
      <c r="P91" s="18" t="s">
        <v>57</v>
      </c>
      <c r="Q91" s="18" t="s">
        <v>57</v>
      </c>
      <c r="R91" s="18" t="s">
        <v>57</v>
      </c>
      <c r="S91" s="18" t="s">
        <v>57</v>
      </c>
      <c r="T91" s="18" t="s">
        <v>57</v>
      </c>
      <c r="U91" s="18" t="s">
        <v>57</v>
      </c>
      <c r="V91" s="5">
        <v>72</v>
      </c>
      <c r="W91" s="18" t="s">
        <v>57</v>
      </c>
      <c r="X91" s="5">
        <v>68</v>
      </c>
      <c r="Y91" s="18" t="s">
        <v>57</v>
      </c>
      <c r="Z91" s="5">
        <f>G91*3+H91+I91*2+J91*3+K91*2.5+M91+N91*4+O91*2.5+V91*3+X91*2</f>
        <v>1738</v>
      </c>
      <c r="AA91" s="5">
        <v>24</v>
      </c>
      <c r="AB91" s="5">
        <f t="shared" si="26"/>
        <v>72.4166666666667</v>
      </c>
      <c r="AC91" s="10"/>
      <c r="AD91" s="18" t="s">
        <v>257</v>
      </c>
      <c r="AE91" s="18" t="s">
        <v>258</v>
      </c>
      <c r="AF91" s="18" t="s">
        <v>57</v>
      </c>
      <c r="AG91" s="18" t="s">
        <v>57</v>
      </c>
      <c r="AH91" s="5">
        <v>78</v>
      </c>
      <c r="AI91" s="5">
        <v>86</v>
      </c>
      <c r="AJ91" s="5">
        <v>72</v>
      </c>
      <c r="AK91" s="5">
        <v>64</v>
      </c>
      <c r="AL91" s="5">
        <v>62</v>
      </c>
      <c r="AM91" s="18" t="s">
        <v>57</v>
      </c>
      <c r="AN91" s="5">
        <v>62</v>
      </c>
      <c r="AO91" s="5">
        <v>92</v>
      </c>
      <c r="AP91" s="18" t="s">
        <v>64</v>
      </c>
      <c r="AQ91" s="18" t="s">
        <v>57</v>
      </c>
      <c r="AR91" s="5">
        <v>69</v>
      </c>
      <c r="AS91" s="5">
        <v>65</v>
      </c>
      <c r="AT91" s="5">
        <v>73</v>
      </c>
      <c r="AU91" s="5">
        <v>76</v>
      </c>
      <c r="AV91" s="18" t="s">
        <v>57</v>
      </c>
      <c r="AW91" s="18" t="s">
        <v>57</v>
      </c>
      <c r="AX91" s="12">
        <f t="shared" si="35"/>
        <v>2210</v>
      </c>
      <c r="AY91" s="12">
        <v>31</v>
      </c>
      <c r="AZ91" s="12">
        <f t="shared" si="27"/>
        <v>71.2903225806452</v>
      </c>
      <c r="BA91" s="12">
        <f t="shared" si="28"/>
        <v>3948</v>
      </c>
      <c r="BB91" s="12">
        <f t="shared" si="29"/>
        <v>55</v>
      </c>
      <c r="BC91" s="12">
        <f t="shared" si="30"/>
        <v>71.7818181818182</v>
      </c>
      <c r="BD91" s="12">
        <f t="shared" si="36"/>
        <v>0</v>
      </c>
      <c r="BE91" s="12">
        <f t="shared" si="31"/>
        <v>71.7818181818182</v>
      </c>
    </row>
    <row r="92" spans="1:57">
      <c r="A92" s="6">
        <v>89</v>
      </c>
      <c r="B92" s="18" t="s">
        <v>259</v>
      </c>
      <c r="C92" s="19" t="s">
        <v>260</v>
      </c>
      <c r="D92" s="18" t="s">
        <v>57</v>
      </c>
      <c r="E92" s="18" t="s">
        <v>57</v>
      </c>
      <c r="F92" s="18" t="s">
        <v>57</v>
      </c>
      <c r="G92" s="5">
        <v>83</v>
      </c>
      <c r="H92" s="18" t="s">
        <v>59</v>
      </c>
      <c r="I92" s="5">
        <v>79</v>
      </c>
      <c r="J92" s="5">
        <v>65</v>
      </c>
      <c r="K92" s="5">
        <v>82</v>
      </c>
      <c r="L92" s="18" t="s">
        <v>57</v>
      </c>
      <c r="M92" s="18" t="s">
        <v>59</v>
      </c>
      <c r="N92" s="18" t="s">
        <v>179</v>
      </c>
      <c r="O92" s="5">
        <v>67</v>
      </c>
      <c r="P92" s="18" t="s">
        <v>57</v>
      </c>
      <c r="Q92" s="18" t="s">
        <v>57</v>
      </c>
      <c r="R92" s="18" t="s">
        <v>57</v>
      </c>
      <c r="S92" s="18" t="s">
        <v>57</v>
      </c>
      <c r="T92" s="18" t="s">
        <v>57</v>
      </c>
      <c r="U92" s="18" t="s">
        <v>57</v>
      </c>
      <c r="V92" s="5">
        <v>61</v>
      </c>
      <c r="W92" s="18" t="s">
        <v>57</v>
      </c>
      <c r="X92" s="5">
        <v>64</v>
      </c>
      <c r="Y92" s="18" t="s">
        <v>57</v>
      </c>
      <c r="Z92" s="5">
        <f>G92*3+H92+I92*2+J92*3+K92*2.5+M92+47*4+O92*2.5+V92*3+X92*2</f>
        <v>1643.5</v>
      </c>
      <c r="AA92" s="5">
        <v>24</v>
      </c>
      <c r="AB92" s="5">
        <f t="shared" si="26"/>
        <v>68.4791666666667</v>
      </c>
      <c r="AC92" s="10"/>
      <c r="AD92" s="18" t="s">
        <v>259</v>
      </c>
      <c r="AE92" s="18" t="s">
        <v>260</v>
      </c>
      <c r="AF92" s="18" t="s">
        <v>57</v>
      </c>
      <c r="AG92" s="18" t="s">
        <v>57</v>
      </c>
      <c r="AH92" s="5">
        <v>84</v>
      </c>
      <c r="AI92" s="5">
        <v>83</v>
      </c>
      <c r="AJ92" s="5">
        <v>64</v>
      </c>
      <c r="AK92" s="5">
        <v>79</v>
      </c>
      <c r="AL92" s="5">
        <v>61</v>
      </c>
      <c r="AM92" s="18" t="s">
        <v>57</v>
      </c>
      <c r="AN92" s="18" t="s">
        <v>57</v>
      </c>
      <c r="AO92" s="5">
        <v>70</v>
      </c>
      <c r="AP92" s="18" t="s">
        <v>64</v>
      </c>
      <c r="AQ92" s="18" t="s">
        <v>57</v>
      </c>
      <c r="AR92" s="5">
        <v>78</v>
      </c>
      <c r="AS92" s="5">
        <v>76</v>
      </c>
      <c r="AT92" s="5">
        <v>79</v>
      </c>
      <c r="AU92" s="5">
        <v>66</v>
      </c>
      <c r="AV92" s="18" t="s">
        <v>57</v>
      </c>
      <c r="AW92" s="18" t="s">
        <v>57</v>
      </c>
      <c r="AX92" s="12">
        <f t="shared" ref="AX92:AX96" si="37">AH92*3+AI92*1+AJ92*2+AK92*4.5+AL92*2+AO92*3+AP92*1+AR92*4+AS92*2+AT92*2+AU92*2</f>
        <v>1979.5</v>
      </c>
      <c r="AY92" s="12">
        <v>26.5</v>
      </c>
      <c r="AZ92" s="12">
        <f t="shared" si="27"/>
        <v>74.6981132075472</v>
      </c>
      <c r="BA92" s="12">
        <f t="shared" si="28"/>
        <v>3623</v>
      </c>
      <c r="BB92" s="12">
        <f t="shared" si="29"/>
        <v>50.5</v>
      </c>
      <c r="BC92" s="12">
        <f t="shared" si="30"/>
        <v>71.7425742574257</v>
      </c>
      <c r="BD92" s="12">
        <f t="shared" si="36"/>
        <v>0</v>
      </c>
      <c r="BE92" s="12">
        <f t="shared" si="31"/>
        <v>71.7425742574257</v>
      </c>
    </row>
    <row r="93" spans="1:57">
      <c r="A93" s="6">
        <v>90</v>
      </c>
      <c r="B93" s="18" t="s">
        <v>261</v>
      </c>
      <c r="C93" s="19" t="s">
        <v>262</v>
      </c>
      <c r="D93" s="18" t="s">
        <v>57</v>
      </c>
      <c r="E93" s="18" t="s">
        <v>57</v>
      </c>
      <c r="F93" s="18" t="s">
        <v>57</v>
      </c>
      <c r="G93" s="5">
        <v>65</v>
      </c>
      <c r="H93" s="18" t="s">
        <v>64</v>
      </c>
      <c r="I93" s="5">
        <v>93</v>
      </c>
      <c r="J93" s="18" t="s">
        <v>145</v>
      </c>
      <c r="K93" s="5">
        <v>90</v>
      </c>
      <c r="L93" s="18" t="s">
        <v>57</v>
      </c>
      <c r="M93" s="18" t="s">
        <v>64</v>
      </c>
      <c r="N93" s="18" t="s">
        <v>79</v>
      </c>
      <c r="O93" s="5">
        <v>70</v>
      </c>
      <c r="P93" s="18" t="s">
        <v>57</v>
      </c>
      <c r="Q93" s="18" t="s">
        <v>57</v>
      </c>
      <c r="R93" s="18" t="s">
        <v>57</v>
      </c>
      <c r="S93" s="18" t="s">
        <v>57</v>
      </c>
      <c r="T93" s="18" t="s">
        <v>57</v>
      </c>
      <c r="U93" s="18" t="s">
        <v>57</v>
      </c>
      <c r="V93" s="5">
        <v>75</v>
      </c>
      <c r="W93" s="18" t="s">
        <v>57</v>
      </c>
      <c r="X93" s="18" t="s">
        <v>130</v>
      </c>
      <c r="Y93" s="18" t="s">
        <v>57</v>
      </c>
      <c r="Z93" s="5">
        <f>G93*3+H93+I93*2+42*3+K93*2.5+M93+50*4+O93*2.5+V93*3+51*2</f>
        <v>1584</v>
      </c>
      <c r="AA93" s="5">
        <v>24</v>
      </c>
      <c r="AB93" s="5">
        <f t="shared" si="26"/>
        <v>66</v>
      </c>
      <c r="AC93" s="10"/>
      <c r="AD93" s="18" t="s">
        <v>261</v>
      </c>
      <c r="AE93" s="18" t="s">
        <v>262</v>
      </c>
      <c r="AF93" s="18" t="s">
        <v>57</v>
      </c>
      <c r="AG93" s="18" t="s">
        <v>57</v>
      </c>
      <c r="AH93" s="5">
        <v>83</v>
      </c>
      <c r="AI93" s="5">
        <v>81</v>
      </c>
      <c r="AJ93" s="5">
        <v>85</v>
      </c>
      <c r="AK93" s="5">
        <v>72</v>
      </c>
      <c r="AL93" s="5">
        <v>66</v>
      </c>
      <c r="AM93" s="18" t="s">
        <v>57</v>
      </c>
      <c r="AN93" s="18" t="s">
        <v>57</v>
      </c>
      <c r="AO93" s="5">
        <v>78</v>
      </c>
      <c r="AP93" s="18" t="s">
        <v>64</v>
      </c>
      <c r="AQ93" s="18" t="s">
        <v>57</v>
      </c>
      <c r="AR93" s="5">
        <v>77</v>
      </c>
      <c r="AS93" s="5">
        <v>64</v>
      </c>
      <c r="AT93" s="5">
        <v>83</v>
      </c>
      <c r="AU93" s="5">
        <v>82</v>
      </c>
      <c r="AV93" s="18" t="s">
        <v>57</v>
      </c>
      <c r="AW93" s="18" t="s">
        <v>57</v>
      </c>
      <c r="AX93" s="12">
        <f t="shared" si="37"/>
        <v>2031</v>
      </c>
      <c r="AY93" s="12">
        <v>26.5</v>
      </c>
      <c r="AZ93" s="12">
        <f t="shared" si="27"/>
        <v>76.6415094339623</v>
      </c>
      <c r="BA93" s="12">
        <f t="shared" si="28"/>
        <v>3615</v>
      </c>
      <c r="BB93" s="12">
        <f t="shared" si="29"/>
        <v>50.5</v>
      </c>
      <c r="BC93" s="12">
        <f t="shared" si="30"/>
        <v>71.5841584158416</v>
      </c>
      <c r="BD93" s="12">
        <f t="shared" si="36"/>
        <v>0</v>
      </c>
      <c r="BE93" s="12">
        <f t="shared" si="31"/>
        <v>71.5841584158416</v>
      </c>
    </row>
    <row r="94" spans="1:57">
      <c r="A94" s="6">
        <v>91</v>
      </c>
      <c r="B94" s="18" t="s">
        <v>263</v>
      </c>
      <c r="C94" s="19" t="s">
        <v>264</v>
      </c>
      <c r="D94" s="18" t="s">
        <v>57</v>
      </c>
      <c r="E94" s="18" t="s">
        <v>57</v>
      </c>
      <c r="F94" s="18" t="s">
        <v>57</v>
      </c>
      <c r="G94" s="5">
        <v>81</v>
      </c>
      <c r="H94" s="18" t="s">
        <v>59</v>
      </c>
      <c r="I94" s="5">
        <v>88</v>
      </c>
      <c r="J94" s="18" t="s">
        <v>79</v>
      </c>
      <c r="K94" s="5">
        <v>86</v>
      </c>
      <c r="L94" s="18" t="s">
        <v>57</v>
      </c>
      <c r="M94" s="18" t="s">
        <v>59</v>
      </c>
      <c r="N94" s="5">
        <v>69</v>
      </c>
      <c r="O94" s="18" t="s">
        <v>168</v>
      </c>
      <c r="P94" s="18" t="s">
        <v>57</v>
      </c>
      <c r="Q94" s="18" t="s">
        <v>57</v>
      </c>
      <c r="R94" s="18" t="s">
        <v>57</v>
      </c>
      <c r="S94" s="18" t="s">
        <v>57</v>
      </c>
      <c r="T94" s="18" t="s">
        <v>57</v>
      </c>
      <c r="U94" s="18" t="s">
        <v>57</v>
      </c>
      <c r="V94" s="5">
        <v>74</v>
      </c>
      <c r="W94" s="18" t="s">
        <v>57</v>
      </c>
      <c r="X94" s="18" t="s">
        <v>157</v>
      </c>
      <c r="Y94" s="18" t="s">
        <v>57</v>
      </c>
      <c r="Z94" s="5">
        <f>G94*3+H94+I94*2+50*3+K94*2.5+M94+N94*4+55*2.5+V94*3+33*2</f>
        <v>1655.5</v>
      </c>
      <c r="AA94" s="5">
        <v>24</v>
      </c>
      <c r="AB94" s="5">
        <f t="shared" si="26"/>
        <v>68.9791666666667</v>
      </c>
      <c r="AC94" s="10"/>
      <c r="AD94" s="18" t="s">
        <v>263</v>
      </c>
      <c r="AE94" s="19" t="s">
        <v>264</v>
      </c>
      <c r="AF94" s="18" t="s">
        <v>57</v>
      </c>
      <c r="AG94" s="18" t="s">
        <v>57</v>
      </c>
      <c r="AH94" s="5">
        <v>89</v>
      </c>
      <c r="AI94" s="5">
        <v>88</v>
      </c>
      <c r="AJ94" s="5">
        <v>85</v>
      </c>
      <c r="AK94" s="5">
        <v>73</v>
      </c>
      <c r="AL94" s="5">
        <v>50</v>
      </c>
      <c r="AM94" s="18" t="s">
        <v>57</v>
      </c>
      <c r="AN94" s="5">
        <v>76</v>
      </c>
      <c r="AO94" s="5">
        <v>58</v>
      </c>
      <c r="AP94" s="18" t="s">
        <v>64</v>
      </c>
      <c r="AQ94" s="18" t="s">
        <v>57</v>
      </c>
      <c r="AR94" s="5">
        <v>70</v>
      </c>
      <c r="AS94" s="5">
        <v>70</v>
      </c>
      <c r="AT94" s="5">
        <v>83</v>
      </c>
      <c r="AU94" s="5">
        <v>75</v>
      </c>
      <c r="AV94" s="18" t="s">
        <v>57</v>
      </c>
      <c r="AW94" s="18" t="s">
        <v>57</v>
      </c>
      <c r="AX94" s="12">
        <f t="shared" ref="AX94:AX99" si="38">AH94*3+AI94*1+AJ94*2+AK94*4.5+AL94*2+AN94*4.5+AO94*3+AP94*1+AR94*4+AS94*2+AT94*2+AU94*2</f>
        <v>2280.5</v>
      </c>
      <c r="AY94" s="12">
        <v>31</v>
      </c>
      <c r="AZ94" s="12">
        <f t="shared" si="27"/>
        <v>73.5645161290323</v>
      </c>
      <c r="BA94" s="12">
        <f t="shared" si="28"/>
        <v>3936</v>
      </c>
      <c r="BB94" s="12">
        <f t="shared" si="29"/>
        <v>55</v>
      </c>
      <c r="BC94" s="12">
        <f t="shared" si="30"/>
        <v>71.5636363636364</v>
      </c>
      <c r="BD94" s="12">
        <f t="shared" si="36"/>
        <v>0</v>
      </c>
      <c r="BE94" s="12">
        <f t="shared" si="31"/>
        <v>71.5636363636364</v>
      </c>
    </row>
    <row r="95" spans="1:57">
      <c r="A95" s="6">
        <v>92</v>
      </c>
      <c r="B95" s="18" t="s">
        <v>265</v>
      </c>
      <c r="C95" s="19" t="s">
        <v>266</v>
      </c>
      <c r="D95" s="18" t="s">
        <v>57</v>
      </c>
      <c r="E95" s="18" t="s">
        <v>57</v>
      </c>
      <c r="F95" s="18" t="s">
        <v>57</v>
      </c>
      <c r="G95" s="5">
        <v>84</v>
      </c>
      <c r="H95" s="18" t="s">
        <v>59</v>
      </c>
      <c r="I95" s="5">
        <v>85</v>
      </c>
      <c r="J95" s="18" t="s">
        <v>267</v>
      </c>
      <c r="K95" s="5">
        <v>60</v>
      </c>
      <c r="L95" s="18" t="s">
        <v>57</v>
      </c>
      <c r="M95" s="18" t="s">
        <v>59</v>
      </c>
      <c r="N95" s="18" t="s">
        <v>180</v>
      </c>
      <c r="O95" s="5">
        <v>88</v>
      </c>
      <c r="P95" s="18" t="s">
        <v>57</v>
      </c>
      <c r="Q95" s="18" t="s">
        <v>57</v>
      </c>
      <c r="R95" s="18" t="s">
        <v>57</v>
      </c>
      <c r="S95" s="18" t="s">
        <v>57</v>
      </c>
      <c r="T95" s="18" t="s">
        <v>57</v>
      </c>
      <c r="U95" s="18" t="s">
        <v>57</v>
      </c>
      <c r="V95" s="5">
        <v>80</v>
      </c>
      <c r="W95" s="18" t="s">
        <v>57</v>
      </c>
      <c r="X95" s="5">
        <v>71</v>
      </c>
      <c r="Y95" s="18" t="s">
        <v>57</v>
      </c>
      <c r="Z95" s="5">
        <f>G95*3+H95+I95*2+35*3+K95*2.5+M95+54*4+O95*2.5+V95*3+X95*2</f>
        <v>1665</v>
      </c>
      <c r="AA95" s="5">
        <v>24</v>
      </c>
      <c r="AB95" s="5">
        <f t="shared" si="26"/>
        <v>69.375</v>
      </c>
      <c r="AC95" s="10"/>
      <c r="AD95" s="18" t="s">
        <v>265</v>
      </c>
      <c r="AE95" s="19" t="s">
        <v>266</v>
      </c>
      <c r="AF95" s="18" t="s">
        <v>57</v>
      </c>
      <c r="AG95" s="18" t="s">
        <v>57</v>
      </c>
      <c r="AH95" s="5">
        <v>85</v>
      </c>
      <c r="AI95" s="5">
        <v>86</v>
      </c>
      <c r="AJ95" s="5">
        <v>84</v>
      </c>
      <c r="AK95" s="5">
        <v>70</v>
      </c>
      <c r="AL95" s="5">
        <v>69</v>
      </c>
      <c r="AM95" s="18" t="s">
        <v>57</v>
      </c>
      <c r="AN95" s="5">
        <v>63</v>
      </c>
      <c r="AO95" s="5">
        <v>68</v>
      </c>
      <c r="AP95" s="18" t="s">
        <v>59</v>
      </c>
      <c r="AQ95" s="18" t="s">
        <v>57</v>
      </c>
      <c r="AR95" s="5">
        <v>71</v>
      </c>
      <c r="AS95" s="5">
        <v>55</v>
      </c>
      <c r="AT95" s="5">
        <v>81</v>
      </c>
      <c r="AU95" s="5">
        <v>90</v>
      </c>
      <c r="AV95" s="18" t="s">
        <v>57</v>
      </c>
      <c r="AW95" s="18" t="s">
        <v>57</v>
      </c>
      <c r="AX95" s="12">
        <f t="shared" si="38"/>
        <v>2270.5</v>
      </c>
      <c r="AY95" s="12">
        <v>31</v>
      </c>
      <c r="AZ95" s="12">
        <f t="shared" si="27"/>
        <v>73.241935483871</v>
      </c>
      <c r="BA95" s="12">
        <f t="shared" si="28"/>
        <v>3935.5</v>
      </c>
      <c r="BB95" s="12">
        <f t="shared" si="29"/>
        <v>55</v>
      </c>
      <c r="BC95" s="12">
        <f t="shared" si="30"/>
        <v>71.5545454545454</v>
      </c>
      <c r="BD95" s="12">
        <f t="shared" si="36"/>
        <v>0</v>
      </c>
      <c r="BE95" s="12">
        <f t="shared" si="31"/>
        <v>71.5545454545454</v>
      </c>
    </row>
    <row r="96" spans="1:57">
      <c r="A96" s="6">
        <v>93</v>
      </c>
      <c r="B96" s="18" t="s">
        <v>268</v>
      </c>
      <c r="C96" s="19" t="s">
        <v>269</v>
      </c>
      <c r="D96" s="18" t="s">
        <v>57</v>
      </c>
      <c r="E96" s="18" t="s">
        <v>57</v>
      </c>
      <c r="F96" s="18" t="s">
        <v>57</v>
      </c>
      <c r="G96" s="5">
        <v>75</v>
      </c>
      <c r="H96" s="18" t="s">
        <v>59</v>
      </c>
      <c r="I96" s="5">
        <v>91</v>
      </c>
      <c r="J96" s="5">
        <v>66</v>
      </c>
      <c r="K96" s="5">
        <v>82</v>
      </c>
      <c r="L96" s="18" t="s">
        <v>57</v>
      </c>
      <c r="M96" s="18" t="s">
        <v>58</v>
      </c>
      <c r="N96" s="18" t="s">
        <v>270</v>
      </c>
      <c r="O96" s="5">
        <v>62</v>
      </c>
      <c r="P96" s="18" t="s">
        <v>57</v>
      </c>
      <c r="Q96" s="18" t="s">
        <v>57</v>
      </c>
      <c r="R96" s="18" t="s">
        <v>57</v>
      </c>
      <c r="S96" s="18" t="s">
        <v>57</v>
      </c>
      <c r="T96" s="18" t="s">
        <v>57</v>
      </c>
      <c r="U96" s="18" t="s">
        <v>57</v>
      </c>
      <c r="V96" s="5">
        <v>73</v>
      </c>
      <c r="W96" s="18" t="s">
        <v>57</v>
      </c>
      <c r="X96" s="18" t="s">
        <v>222</v>
      </c>
      <c r="Y96" s="18" t="s">
        <v>57</v>
      </c>
      <c r="Z96" s="5">
        <f>G96*3+H96+I96*2+J96*3+K96*2.5+M96+31*4+O96*2.5+V96*3+52*2</f>
        <v>1592</v>
      </c>
      <c r="AA96" s="5">
        <v>24</v>
      </c>
      <c r="AB96" s="5">
        <f t="shared" si="26"/>
        <v>66.3333333333333</v>
      </c>
      <c r="AC96" s="10"/>
      <c r="AD96" s="18" t="s">
        <v>268</v>
      </c>
      <c r="AE96" s="18" t="s">
        <v>269</v>
      </c>
      <c r="AF96" s="18" t="s">
        <v>57</v>
      </c>
      <c r="AG96" s="18" t="s">
        <v>57</v>
      </c>
      <c r="AH96" s="5">
        <v>85</v>
      </c>
      <c r="AI96" s="5">
        <v>80</v>
      </c>
      <c r="AJ96" s="5">
        <v>74</v>
      </c>
      <c r="AK96" s="5">
        <v>79</v>
      </c>
      <c r="AL96" s="5">
        <v>72</v>
      </c>
      <c r="AM96" s="18" t="s">
        <v>57</v>
      </c>
      <c r="AN96" s="18" t="s">
        <v>57</v>
      </c>
      <c r="AO96" s="5">
        <v>68</v>
      </c>
      <c r="AP96" s="18" t="s">
        <v>59</v>
      </c>
      <c r="AQ96" s="18" t="s">
        <v>57</v>
      </c>
      <c r="AR96" s="5">
        <v>68</v>
      </c>
      <c r="AS96" s="5">
        <v>70</v>
      </c>
      <c r="AT96" s="5">
        <v>82</v>
      </c>
      <c r="AU96" s="5">
        <v>78</v>
      </c>
      <c r="AV96" s="18" t="s">
        <v>57</v>
      </c>
      <c r="AW96" s="18" t="s">
        <v>57</v>
      </c>
      <c r="AX96" s="12">
        <f t="shared" si="37"/>
        <v>2003.5</v>
      </c>
      <c r="AY96" s="12">
        <v>26.5</v>
      </c>
      <c r="AZ96" s="12">
        <f t="shared" si="27"/>
        <v>75.6037735849057</v>
      </c>
      <c r="BA96" s="12">
        <f t="shared" si="28"/>
        <v>3595.5</v>
      </c>
      <c r="BB96" s="12">
        <f t="shared" si="29"/>
        <v>50.5</v>
      </c>
      <c r="BC96" s="12">
        <f t="shared" si="30"/>
        <v>71.1980198019802</v>
      </c>
      <c r="BD96" s="12">
        <f t="shared" si="36"/>
        <v>0</v>
      </c>
      <c r="BE96" s="12">
        <f t="shared" si="31"/>
        <v>71.1980198019802</v>
      </c>
    </row>
    <row r="97" spans="1:57">
      <c r="A97" s="6">
        <v>94</v>
      </c>
      <c r="B97" s="18" t="s">
        <v>271</v>
      </c>
      <c r="C97" s="19" t="s">
        <v>272</v>
      </c>
      <c r="D97" s="18" t="s">
        <v>57</v>
      </c>
      <c r="E97" s="18" t="s">
        <v>57</v>
      </c>
      <c r="F97" s="18" t="s">
        <v>57</v>
      </c>
      <c r="G97" s="18" t="s">
        <v>57</v>
      </c>
      <c r="H97" s="18" t="s">
        <v>57</v>
      </c>
      <c r="I97" s="5">
        <v>84</v>
      </c>
      <c r="J97" s="18" t="s">
        <v>168</v>
      </c>
      <c r="K97" s="5">
        <v>67</v>
      </c>
      <c r="L97" s="18" t="s">
        <v>57</v>
      </c>
      <c r="M97" s="18" t="s">
        <v>64</v>
      </c>
      <c r="N97" s="18" t="s">
        <v>222</v>
      </c>
      <c r="O97" s="5">
        <v>82</v>
      </c>
      <c r="P97" s="18" t="s">
        <v>57</v>
      </c>
      <c r="Q97" s="5">
        <v>78</v>
      </c>
      <c r="R97" s="18" t="s">
        <v>57</v>
      </c>
      <c r="S97" s="18" t="s">
        <v>57</v>
      </c>
      <c r="T97" s="18" t="s">
        <v>57</v>
      </c>
      <c r="U97" s="18" t="s">
        <v>57</v>
      </c>
      <c r="V97" s="5">
        <v>73</v>
      </c>
      <c r="W97" s="18" t="s">
        <v>57</v>
      </c>
      <c r="X97" s="18" t="s">
        <v>273</v>
      </c>
      <c r="Y97" s="18" t="s">
        <v>57</v>
      </c>
      <c r="Z97" s="5">
        <f>I97*2+55*3+K97*2.5+M97+52*4+O97*2.5+Q97*3+V97*3+44*2</f>
        <v>1529.5</v>
      </c>
      <c r="AA97" s="5">
        <v>23</v>
      </c>
      <c r="AB97" s="5">
        <f t="shared" si="26"/>
        <v>66.5</v>
      </c>
      <c r="AC97" s="10"/>
      <c r="AD97" s="18" t="s">
        <v>271</v>
      </c>
      <c r="AE97" s="18" t="s">
        <v>272</v>
      </c>
      <c r="AF97" s="18" t="s">
        <v>57</v>
      </c>
      <c r="AG97" s="18" t="s">
        <v>57</v>
      </c>
      <c r="AH97" s="5">
        <v>86</v>
      </c>
      <c r="AI97" s="5">
        <v>86</v>
      </c>
      <c r="AJ97" s="18" t="s">
        <v>57</v>
      </c>
      <c r="AK97" s="5">
        <v>64</v>
      </c>
      <c r="AL97" s="5">
        <v>63</v>
      </c>
      <c r="AM97" s="18" t="s">
        <v>57</v>
      </c>
      <c r="AN97" s="18" t="s">
        <v>57</v>
      </c>
      <c r="AO97" s="5">
        <v>78</v>
      </c>
      <c r="AP97" s="18" t="s">
        <v>64</v>
      </c>
      <c r="AQ97" s="18" t="s">
        <v>57</v>
      </c>
      <c r="AR97" s="5">
        <v>72</v>
      </c>
      <c r="AS97" s="5">
        <v>79</v>
      </c>
      <c r="AT97" s="18" t="s">
        <v>57</v>
      </c>
      <c r="AU97" s="5">
        <v>88</v>
      </c>
      <c r="AV97" s="18" t="s">
        <v>57</v>
      </c>
      <c r="AW97" s="18" t="s">
        <v>57</v>
      </c>
      <c r="AX97" s="12">
        <f>AH97*3+AI97*1+AK97*4.5+AL97*2+AO97*3+AP97*1+AR97*4+AS97*2+AU97*2</f>
        <v>1689</v>
      </c>
      <c r="AY97" s="12">
        <v>22.5</v>
      </c>
      <c r="AZ97" s="12">
        <f t="shared" si="27"/>
        <v>75.0666666666667</v>
      </c>
      <c r="BA97" s="12">
        <f t="shared" si="28"/>
        <v>3218.5</v>
      </c>
      <c r="BB97" s="12">
        <f t="shared" si="29"/>
        <v>45.5</v>
      </c>
      <c r="BC97" s="12">
        <f t="shared" si="30"/>
        <v>70.7362637362637</v>
      </c>
      <c r="BD97" s="12">
        <f t="shared" si="36"/>
        <v>0</v>
      </c>
      <c r="BE97" s="12">
        <f t="shared" si="31"/>
        <v>70.7362637362637</v>
      </c>
    </row>
    <row r="98" spans="1:57">
      <c r="A98" s="6">
        <v>95</v>
      </c>
      <c r="B98" s="18" t="s">
        <v>274</v>
      </c>
      <c r="C98" s="19" t="s">
        <v>275</v>
      </c>
      <c r="D98" s="18" t="s">
        <v>57</v>
      </c>
      <c r="E98" s="18" t="s">
        <v>57</v>
      </c>
      <c r="F98" s="18" t="s">
        <v>57</v>
      </c>
      <c r="G98" s="5">
        <v>80</v>
      </c>
      <c r="H98" s="18" t="s">
        <v>64</v>
      </c>
      <c r="I98" s="5">
        <v>78</v>
      </c>
      <c r="J98" s="5">
        <v>69</v>
      </c>
      <c r="K98" s="5">
        <v>78</v>
      </c>
      <c r="L98" s="18" t="s">
        <v>57</v>
      </c>
      <c r="M98" s="18" t="s">
        <v>64</v>
      </c>
      <c r="N98" s="5">
        <v>64</v>
      </c>
      <c r="O98" s="18" t="s">
        <v>276</v>
      </c>
      <c r="P98" s="18" t="s">
        <v>57</v>
      </c>
      <c r="Q98" s="18" t="s">
        <v>57</v>
      </c>
      <c r="R98" s="18" t="s">
        <v>57</v>
      </c>
      <c r="S98" s="18" t="s">
        <v>57</v>
      </c>
      <c r="T98" s="18" t="s">
        <v>57</v>
      </c>
      <c r="U98" s="18" t="s">
        <v>57</v>
      </c>
      <c r="V98" s="5">
        <v>66</v>
      </c>
      <c r="W98" s="18" t="s">
        <v>57</v>
      </c>
      <c r="X98" s="18" t="s">
        <v>160</v>
      </c>
      <c r="Y98" s="18" t="s">
        <v>57</v>
      </c>
      <c r="Z98" s="5">
        <f>G98*3+H98+I98*2+J98*3+K98*2.5+M98+N98*4+27*2.5+V98*3+53*2</f>
        <v>1575.5</v>
      </c>
      <c r="AA98" s="5">
        <v>24</v>
      </c>
      <c r="AB98" s="5">
        <f t="shared" si="26"/>
        <v>65.6458333333333</v>
      </c>
      <c r="AC98" s="10"/>
      <c r="AD98" s="18" t="s">
        <v>274</v>
      </c>
      <c r="AE98" s="18" t="s">
        <v>275</v>
      </c>
      <c r="AF98" s="5"/>
      <c r="AG98" s="18" t="s">
        <v>57</v>
      </c>
      <c r="AH98" s="5">
        <v>81</v>
      </c>
      <c r="AI98" s="5">
        <v>78</v>
      </c>
      <c r="AJ98" s="5">
        <v>71</v>
      </c>
      <c r="AK98" s="5">
        <v>68</v>
      </c>
      <c r="AL98" s="5">
        <v>69</v>
      </c>
      <c r="AM98" s="18" t="s">
        <v>64</v>
      </c>
      <c r="AN98" s="18" t="s">
        <v>57</v>
      </c>
      <c r="AO98" s="5">
        <v>88</v>
      </c>
      <c r="AP98" s="18" t="s">
        <v>59</v>
      </c>
      <c r="AQ98" s="18" t="s">
        <v>57</v>
      </c>
      <c r="AR98" s="5">
        <v>73</v>
      </c>
      <c r="AS98" s="5">
        <v>66</v>
      </c>
      <c r="AT98" s="5">
        <v>76</v>
      </c>
      <c r="AU98" s="5">
        <v>80</v>
      </c>
      <c r="AV98" s="18" t="s">
        <v>57</v>
      </c>
      <c r="AW98" s="18" t="s">
        <v>57</v>
      </c>
      <c r="AX98" s="12">
        <f>AH98*3+AI98*1+AJ98*2+AK98*4.5+AL98*2+AM98*1+AO98*3+AP98*1+AR98*4+AS98*2+AT98*2+AU98*2</f>
        <v>2067</v>
      </c>
      <c r="AY98" s="12">
        <v>27.5</v>
      </c>
      <c r="AZ98" s="12">
        <f t="shared" si="27"/>
        <v>75.1636363636364</v>
      </c>
      <c r="BA98" s="12">
        <f t="shared" si="28"/>
        <v>3642.5</v>
      </c>
      <c r="BB98" s="12">
        <f t="shared" si="29"/>
        <v>51.5</v>
      </c>
      <c r="BC98" s="12">
        <f t="shared" si="30"/>
        <v>70.7281553398058</v>
      </c>
      <c r="BD98" s="12">
        <f t="shared" si="36"/>
        <v>0</v>
      </c>
      <c r="BE98" s="12">
        <f t="shared" si="31"/>
        <v>70.7281553398058</v>
      </c>
    </row>
    <row r="99" spans="1:57">
      <c r="A99" s="6">
        <v>96</v>
      </c>
      <c r="B99" s="18" t="s">
        <v>277</v>
      </c>
      <c r="C99" s="19" t="s">
        <v>278</v>
      </c>
      <c r="D99" s="18" t="s">
        <v>57</v>
      </c>
      <c r="E99" s="18" t="s">
        <v>57</v>
      </c>
      <c r="F99" s="18" t="s">
        <v>57</v>
      </c>
      <c r="G99" s="5">
        <v>80</v>
      </c>
      <c r="H99" s="18" t="s">
        <v>59</v>
      </c>
      <c r="I99" s="5">
        <v>92</v>
      </c>
      <c r="J99" s="5">
        <v>78</v>
      </c>
      <c r="K99" s="18" t="s">
        <v>279</v>
      </c>
      <c r="L99" s="18" t="s">
        <v>57</v>
      </c>
      <c r="M99" s="18" t="s">
        <v>59</v>
      </c>
      <c r="N99" s="18" t="s">
        <v>280</v>
      </c>
      <c r="O99" s="18" t="s">
        <v>197</v>
      </c>
      <c r="P99" s="18" t="s">
        <v>57</v>
      </c>
      <c r="Q99" s="18" t="s">
        <v>57</v>
      </c>
      <c r="R99" s="18" t="s">
        <v>57</v>
      </c>
      <c r="S99" s="18" t="s">
        <v>57</v>
      </c>
      <c r="T99" s="18" t="s">
        <v>57</v>
      </c>
      <c r="U99" s="18" t="s">
        <v>57</v>
      </c>
      <c r="V99" s="5">
        <v>60</v>
      </c>
      <c r="W99" s="18" t="s">
        <v>57</v>
      </c>
      <c r="X99" s="5">
        <v>78</v>
      </c>
      <c r="Y99" s="18" t="s">
        <v>57</v>
      </c>
      <c r="Z99" s="5">
        <f>G99*3+H99+I99*2+J99*3+33*2.5+M99+34*4+37*2.5+V99*3+X99*2</f>
        <v>1475</v>
      </c>
      <c r="AA99" s="5">
        <v>24</v>
      </c>
      <c r="AB99" s="5">
        <f t="shared" si="26"/>
        <v>61.4583333333333</v>
      </c>
      <c r="AC99" s="10"/>
      <c r="AD99" s="18" t="s">
        <v>277</v>
      </c>
      <c r="AE99" s="19" t="s">
        <v>278</v>
      </c>
      <c r="AF99" s="18" t="s">
        <v>57</v>
      </c>
      <c r="AG99" s="18" t="s">
        <v>57</v>
      </c>
      <c r="AH99" s="5">
        <v>82</v>
      </c>
      <c r="AI99" s="5">
        <v>83</v>
      </c>
      <c r="AJ99" s="5">
        <v>70</v>
      </c>
      <c r="AK99" s="5">
        <v>72</v>
      </c>
      <c r="AL99" s="5">
        <v>70</v>
      </c>
      <c r="AM99" s="18" t="s">
        <v>57</v>
      </c>
      <c r="AN99" s="5">
        <v>76</v>
      </c>
      <c r="AO99" s="5">
        <v>77</v>
      </c>
      <c r="AP99" s="18" t="s">
        <v>58</v>
      </c>
      <c r="AQ99" s="18" t="s">
        <v>57</v>
      </c>
      <c r="AR99" s="5">
        <v>88</v>
      </c>
      <c r="AS99" s="5">
        <v>49</v>
      </c>
      <c r="AT99" s="5">
        <v>84</v>
      </c>
      <c r="AU99" s="5">
        <v>88</v>
      </c>
      <c r="AV99" s="18" t="s">
        <v>57</v>
      </c>
      <c r="AW99" s="18" t="s">
        <v>57</v>
      </c>
      <c r="AX99" s="12">
        <f t="shared" si="38"/>
        <v>2395</v>
      </c>
      <c r="AY99" s="12">
        <v>31</v>
      </c>
      <c r="AZ99" s="12">
        <f t="shared" si="27"/>
        <v>77.258064516129</v>
      </c>
      <c r="BA99" s="12">
        <f t="shared" si="28"/>
        <v>3870</v>
      </c>
      <c r="BB99" s="12">
        <f t="shared" si="29"/>
        <v>55</v>
      </c>
      <c r="BC99" s="12">
        <f t="shared" si="30"/>
        <v>70.3636363636364</v>
      </c>
      <c r="BD99" s="12">
        <f t="shared" si="36"/>
        <v>0</v>
      </c>
      <c r="BE99" s="12">
        <f t="shared" si="31"/>
        <v>70.3636363636364</v>
      </c>
    </row>
    <row r="100" spans="1:57">
      <c r="A100" s="6">
        <v>97</v>
      </c>
      <c r="B100" s="18" t="s">
        <v>281</v>
      </c>
      <c r="C100" s="19" t="s">
        <v>282</v>
      </c>
      <c r="D100" s="18" t="s">
        <v>57</v>
      </c>
      <c r="E100" s="18" t="s">
        <v>57</v>
      </c>
      <c r="F100" s="18" t="s">
        <v>57</v>
      </c>
      <c r="G100" s="5">
        <v>75</v>
      </c>
      <c r="H100" s="18" t="s">
        <v>64</v>
      </c>
      <c r="I100" s="5">
        <v>82</v>
      </c>
      <c r="J100" s="18" t="s">
        <v>180</v>
      </c>
      <c r="K100" s="18" t="s">
        <v>180</v>
      </c>
      <c r="L100" s="18" t="s">
        <v>57</v>
      </c>
      <c r="M100" s="18" t="s">
        <v>64</v>
      </c>
      <c r="N100" s="5">
        <v>69</v>
      </c>
      <c r="O100" s="5">
        <v>84</v>
      </c>
      <c r="P100" s="18" t="s">
        <v>57</v>
      </c>
      <c r="Q100" s="18" t="s">
        <v>57</v>
      </c>
      <c r="R100" s="18" t="s">
        <v>57</v>
      </c>
      <c r="S100" s="18" t="s">
        <v>57</v>
      </c>
      <c r="T100" s="18" t="s">
        <v>57</v>
      </c>
      <c r="U100" s="18" t="s">
        <v>57</v>
      </c>
      <c r="V100" s="5">
        <v>80</v>
      </c>
      <c r="W100" s="18" t="s">
        <v>57</v>
      </c>
      <c r="X100" s="18" t="s">
        <v>240</v>
      </c>
      <c r="Y100" s="18" t="s">
        <v>57</v>
      </c>
      <c r="Z100" s="5">
        <f>G100*3+H100+I100*2+54*3+54*2.5+M100+N100*4+O100*2.5+V100*3+43*2</f>
        <v>1648</v>
      </c>
      <c r="AA100" s="5">
        <v>24</v>
      </c>
      <c r="AB100" s="5">
        <f t="shared" si="26"/>
        <v>68.6666666666667</v>
      </c>
      <c r="AC100" s="10"/>
      <c r="AD100" s="18" t="s">
        <v>281</v>
      </c>
      <c r="AE100" s="19" t="s">
        <v>282</v>
      </c>
      <c r="AF100" s="5"/>
      <c r="AG100" s="18" t="s">
        <v>57</v>
      </c>
      <c r="AH100" s="5">
        <v>79</v>
      </c>
      <c r="AI100" s="5">
        <v>82</v>
      </c>
      <c r="AJ100" s="5">
        <v>70</v>
      </c>
      <c r="AK100" s="5">
        <v>71</v>
      </c>
      <c r="AL100" s="5">
        <v>62</v>
      </c>
      <c r="AM100" s="18" t="s">
        <v>57</v>
      </c>
      <c r="AN100" s="18" t="s">
        <v>57</v>
      </c>
      <c r="AO100" s="5">
        <v>63</v>
      </c>
      <c r="AP100" s="18" t="s">
        <v>59</v>
      </c>
      <c r="AQ100" s="18" t="s">
        <v>57</v>
      </c>
      <c r="AR100" s="5">
        <v>73</v>
      </c>
      <c r="AS100" s="5">
        <v>49</v>
      </c>
      <c r="AT100" s="5">
        <v>78</v>
      </c>
      <c r="AU100" s="5">
        <v>84</v>
      </c>
      <c r="AV100" s="18" t="s">
        <v>57</v>
      </c>
      <c r="AW100" s="18" t="s">
        <v>57</v>
      </c>
      <c r="AX100" s="12">
        <f>AH100*3+AI100*1+AJ100*2+AK100*4.5+AL100*2+AO100*3+AP100*1+AR100*4+AS100*2+AT100*2+AU100*2</f>
        <v>1890.5</v>
      </c>
      <c r="AY100" s="12">
        <v>26.5</v>
      </c>
      <c r="AZ100" s="12">
        <f t="shared" si="27"/>
        <v>71.3396226415094</v>
      </c>
      <c r="BA100" s="12">
        <f t="shared" si="28"/>
        <v>3538.5</v>
      </c>
      <c r="BB100" s="12">
        <f t="shared" si="29"/>
        <v>50.5</v>
      </c>
      <c r="BC100" s="12">
        <f t="shared" si="30"/>
        <v>70.0693069306931</v>
      </c>
      <c r="BD100" s="12">
        <f t="shared" si="36"/>
        <v>0</v>
      </c>
      <c r="BE100" s="12">
        <f t="shared" si="31"/>
        <v>70.0693069306931</v>
      </c>
    </row>
    <row r="101" spans="1:57">
      <c r="A101" s="6">
        <v>98</v>
      </c>
      <c r="B101" s="18" t="s">
        <v>283</v>
      </c>
      <c r="C101" s="19" t="s">
        <v>284</v>
      </c>
      <c r="D101" s="18" t="s">
        <v>57</v>
      </c>
      <c r="E101" s="18" t="s">
        <v>57</v>
      </c>
      <c r="F101" s="18" t="s">
        <v>57</v>
      </c>
      <c r="G101" s="5">
        <v>79</v>
      </c>
      <c r="H101" s="18" t="s">
        <v>169</v>
      </c>
      <c r="I101" s="5">
        <v>96</v>
      </c>
      <c r="J101" s="5">
        <v>64</v>
      </c>
      <c r="K101" s="5">
        <v>74</v>
      </c>
      <c r="L101" s="18" t="s">
        <v>57</v>
      </c>
      <c r="M101" s="18" t="s">
        <v>59</v>
      </c>
      <c r="N101" s="5">
        <v>64</v>
      </c>
      <c r="O101" s="18" t="s">
        <v>285</v>
      </c>
      <c r="P101" s="18" t="s">
        <v>57</v>
      </c>
      <c r="Q101" s="18" t="s">
        <v>57</v>
      </c>
      <c r="R101" s="18" t="s">
        <v>57</v>
      </c>
      <c r="S101" s="18" t="s">
        <v>57</v>
      </c>
      <c r="T101" s="18" t="s">
        <v>57</v>
      </c>
      <c r="U101" s="18" t="s">
        <v>57</v>
      </c>
      <c r="V101" s="5">
        <v>75</v>
      </c>
      <c r="W101" s="18" t="s">
        <v>57</v>
      </c>
      <c r="X101" s="5">
        <v>70</v>
      </c>
      <c r="Y101" s="18" t="s">
        <v>57</v>
      </c>
      <c r="Z101" s="5">
        <f>G101*3+H101+I101*2+J101*3+K101*2.5+M101+N101*4+40*2.5+V101*3+X101*2</f>
        <v>1677</v>
      </c>
      <c r="AA101" s="5">
        <v>24</v>
      </c>
      <c r="AB101" s="5">
        <f t="shared" si="26"/>
        <v>69.875</v>
      </c>
      <c r="AC101" s="10"/>
      <c r="AD101" s="18" t="s">
        <v>283</v>
      </c>
      <c r="AE101" s="19" t="s">
        <v>284</v>
      </c>
      <c r="AF101" s="18" t="s">
        <v>57</v>
      </c>
      <c r="AG101" s="18" t="s">
        <v>57</v>
      </c>
      <c r="AH101" s="5">
        <v>92</v>
      </c>
      <c r="AI101" s="5">
        <v>92</v>
      </c>
      <c r="AJ101" s="5">
        <v>67</v>
      </c>
      <c r="AK101" s="5">
        <v>63</v>
      </c>
      <c r="AL101" s="5">
        <v>65</v>
      </c>
      <c r="AM101" s="18" t="s">
        <v>57</v>
      </c>
      <c r="AN101" s="5">
        <v>72</v>
      </c>
      <c r="AO101" s="5">
        <v>61</v>
      </c>
      <c r="AP101" s="18" t="s">
        <v>64</v>
      </c>
      <c r="AQ101" s="18" t="s">
        <v>57</v>
      </c>
      <c r="AR101" s="5">
        <v>64</v>
      </c>
      <c r="AS101" s="5">
        <v>54</v>
      </c>
      <c r="AT101" s="5">
        <v>79</v>
      </c>
      <c r="AU101" s="5">
        <v>78</v>
      </c>
      <c r="AV101" s="18" t="s">
        <v>57</v>
      </c>
      <c r="AW101" s="18" t="s">
        <v>57</v>
      </c>
      <c r="AX101" s="12">
        <f t="shared" ref="AX101:AX106" si="39">AH101*3+AI101*1+AJ101*2+AK101*4.5+AL101*2+AN101*4.5+AO101*3+AP101*1+AR101*4+AS101*2+AT101*2+AU101*2</f>
        <v>2175.5</v>
      </c>
      <c r="AY101" s="12">
        <v>31</v>
      </c>
      <c r="AZ101" s="12">
        <f t="shared" si="27"/>
        <v>70.1774193548387</v>
      </c>
      <c r="BA101" s="12">
        <f t="shared" si="28"/>
        <v>3852.5</v>
      </c>
      <c r="BB101" s="12">
        <f t="shared" si="29"/>
        <v>55</v>
      </c>
      <c r="BC101" s="12">
        <f t="shared" si="30"/>
        <v>70.0454545454545</v>
      </c>
      <c r="BD101" s="12">
        <f t="shared" si="36"/>
        <v>0</v>
      </c>
      <c r="BE101" s="12">
        <f t="shared" si="31"/>
        <v>70.0454545454545</v>
      </c>
    </row>
    <row r="102" spans="1:57">
      <c r="A102" s="6">
        <v>99</v>
      </c>
      <c r="B102" s="18" t="s">
        <v>286</v>
      </c>
      <c r="C102" s="19" t="s">
        <v>287</v>
      </c>
      <c r="D102" s="18" t="s">
        <v>57</v>
      </c>
      <c r="E102" s="18" t="s">
        <v>57</v>
      </c>
      <c r="F102" s="18" t="s">
        <v>57</v>
      </c>
      <c r="G102" s="5">
        <v>68</v>
      </c>
      <c r="H102" s="18" t="s">
        <v>64</v>
      </c>
      <c r="I102" s="5">
        <v>88</v>
      </c>
      <c r="J102" s="5">
        <v>68</v>
      </c>
      <c r="K102" s="18" t="s">
        <v>145</v>
      </c>
      <c r="L102" s="18" t="s">
        <v>57</v>
      </c>
      <c r="M102" s="18" t="s">
        <v>169</v>
      </c>
      <c r="N102" s="18" t="s">
        <v>79</v>
      </c>
      <c r="O102" s="18" t="s">
        <v>179</v>
      </c>
      <c r="P102" s="18" t="s">
        <v>57</v>
      </c>
      <c r="Q102" s="18" t="s">
        <v>57</v>
      </c>
      <c r="R102" s="18" t="s">
        <v>57</v>
      </c>
      <c r="S102" s="18" t="s">
        <v>57</v>
      </c>
      <c r="T102" s="18" t="s">
        <v>57</v>
      </c>
      <c r="U102" s="18" t="s">
        <v>57</v>
      </c>
      <c r="V102" s="5">
        <v>66</v>
      </c>
      <c r="W102" s="18" t="s">
        <v>57</v>
      </c>
      <c r="X102" s="5">
        <v>60</v>
      </c>
      <c r="Y102" s="18" t="s">
        <v>57</v>
      </c>
      <c r="Z102" s="5">
        <f>G102*3+H102+I102*2+J102*3+42*2.5+M102+50*4+47*2.5+V102*3+X102*2</f>
        <v>1464.5</v>
      </c>
      <c r="AA102" s="5">
        <v>24</v>
      </c>
      <c r="AB102" s="5">
        <f t="shared" si="26"/>
        <v>61.0208333333333</v>
      </c>
      <c r="AC102" s="10"/>
      <c r="AD102" s="18" t="s">
        <v>286</v>
      </c>
      <c r="AE102" s="18" t="s">
        <v>287</v>
      </c>
      <c r="AF102" s="18" t="s">
        <v>57</v>
      </c>
      <c r="AG102" s="18" t="s">
        <v>57</v>
      </c>
      <c r="AH102" s="5">
        <v>87</v>
      </c>
      <c r="AI102" s="5">
        <v>90</v>
      </c>
      <c r="AJ102" s="5">
        <v>69</v>
      </c>
      <c r="AK102" s="5">
        <v>76</v>
      </c>
      <c r="AL102" s="5">
        <v>76</v>
      </c>
      <c r="AM102" s="18" t="s">
        <v>57</v>
      </c>
      <c r="AN102" s="18" t="s">
        <v>57</v>
      </c>
      <c r="AO102" s="5">
        <v>87</v>
      </c>
      <c r="AP102" s="18" t="s">
        <v>64</v>
      </c>
      <c r="AQ102" s="5">
        <v>84</v>
      </c>
      <c r="AR102" s="5">
        <v>71</v>
      </c>
      <c r="AS102" s="5">
        <v>65</v>
      </c>
      <c r="AT102" s="5">
        <v>79</v>
      </c>
      <c r="AU102" s="5">
        <v>75</v>
      </c>
      <c r="AV102" s="18" t="s">
        <v>57</v>
      </c>
      <c r="AW102" s="18" t="s">
        <v>57</v>
      </c>
      <c r="AX102" s="12">
        <f>AH102*3+AI102*1+AJ102*2+AK102*4.5+AL102*2+AO102*3+AP102*1+AQ102*2+AR102*4+AS102*2+AT102*2+AU102*2</f>
        <v>2209</v>
      </c>
      <c r="AY102" s="12">
        <v>28.5</v>
      </c>
      <c r="AZ102" s="12">
        <f t="shared" si="27"/>
        <v>77.5087719298246</v>
      </c>
      <c r="BA102" s="12">
        <f t="shared" si="28"/>
        <v>3673.5</v>
      </c>
      <c r="BB102" s="12">
        <f t="shared" si="29"/>
        <v>52.5</v>
      </c>
      <c r="BC102" s="12">
        <f t="shared" si="30"/>
        <v>69.9714285714286</v>
      </c>
      <c r="BD102" s="12">
        <f t="shared" si="36"/>
        <v>0</v>
      </c>
      <c r="BE102" s="12">
        <f t="shared" si="31"/>
        <v>69.9714285714286</v>
      </c>
    </row>
    <row r="103" spans="1:57">
      <c r="A103" s="6">
        <v>100</v>
      </c>
      <c r="B103" s="18" t="s">
        <v>288</v>
      </c>
      <c r="C103" s="19" t="s">
        <v>289</v>
      </c>
      <c r="D103" s="18" t="s">
        <v>57</v>
      </c>
      <c r="E103" s="18" t="s">
        <v>57</v>
      </c>
      <c r="F103" s="18" t="s">
        <v>57</v>
      </c>
      <c r="G103" s="18" t="s">
        <v>197</v>
      </c>
      <c r="H103" s="18" t="s">
        <v>169</v>
      </c>
      <c r="I103" s="5">
        <v>76</v>
      </c>
      <c r="J103" s="5">
        <v>66</v>
      </c>
      <c r="K103" s="5">
        <v>66</v>
      </c>
      <c r="L103" s="18" t="s">
        <v>57</v>
      </c>
      <c r="M103" s="18" t="s">
        <v>64</v>
      </c>
      <c r="N103" s="5">
        <v>78</v>
      </c>
      <c r="O103" s="5">
        <v>82</v>
      </c>
      <c r="P103" s="18" t="s">
        <v>57</v>
      </c>
      <c r="Q103" s="18" t="s">
        <v>57</v>
      </c>
      <c r="R103" s="18" t="s">
        <v>57</v>
      </c>
      <c r="S103" s="18" t="s">
        <v>57</v>
      </c>
      <c r="T103" s="18" t="s">
        <v>57</v>
      </c>
      <c r="U103" s="18" t="s">
        <v>57</v>
      </c>
      <c r="V103" s="5">
        <v>70</v>
      </c>
      <c r="W103" s="18" t="s">
        <v>57</v>
      </c>
      <c r="X103" s="18" t="s">
        <v>183</v>
      </c>
      <c r="Y103" s="18" t="s">
        <v>57</v>
      </c>
      <c r="Z103" s="5">
        <f>37*3+H103+I103*2+J103*3+K103*2.5+M103+N103*4+O103*2.5+V103*3+56*2</f>
        <v>1605</v>
      </c>
      <c r="AA103" s="5">
        <v>24</v>
      </c>
      <c r="AB103" s="5">
        <f t="shared" si="26"/>
        <v>66.875</v>
      </c>
      <c r="AC103" s="10"/>
      <c r="AD103" s="18" t="s">
        <v>288</v>
      </c>
      <c r="AE103" s="19" t="s">
        <v>289</v>
      </c>
      <c r="AF103" s="5"/>
      <c r="AG103" s="18" t="s">
        <v>57</v>
      </c>
      <c r="AH103" s="5">
        <v>78</v>
      </c>
      <c r="AI103" s="5">
        <v>80</v>
      </c>
      <c r="AJ103" s="5">
        <v>63</v>
      </c>
      <c r="AK103" s="5">
        <v>67</v>
      </c>
      <c r="AL103" s="5">
        <v>67</v>
      </c>
      <c r="AM103" s="18" t="s">
        <v>57</v>
      </c>
      <c r="AN103" s="5">
        <v>66</v>
      </c>
      <c r="AO103" s="5">
        <v>74</v>
      </c>
      <c r="AP103" s="18" t="s">
        <v>64</v>
      </c>
      <c r="AQ103" s="18" t="s">
        <v>57</v>
      </c>
      <c r="AR103" s="5">
        <v>82</v>
      </c>
      <c r="AS103" s="5">
        <v>54</v>
      </c>
      <c r="AT103" s="5">
        <v>88</v>
      </c>
      <c r="AU103" s="5">
        <v>80</v>
      </c>
      <c r="AV103" s="18" t="s">
        <v>57</v>
      </c>
      <c r="AW103" s="18" t="s">
        <v>57</v>
      </c>
      <c r="AX103" s="12">
        <f t="shared" si="39"/>
        <v>2241.5</v>
      </c>
      <c r="AY103" s="12">
        <v>31</v>
      </c>
      <c r="AZ103" s="12">
        <f t="shared" si="27"/>
        <v>72.3064516129032</v>
      </c>
      <c r="BA103" s="12">
        <f t="shared" si="28"/>
        <v>3846.5</v>
      </c>
      <c r="BB103" s="12">
        <f t="shared" si="29"/>
        <v>55</v>
      </c>
      <c r="BC103" s="12">
        <f t="shared" si="30"/>
        <v>69.9363636363636</v>
      </c>
      <c r="BD103" s="12">
        <f t="shared" si="36"/>
        <v>0</v>
      </c>
      <c r="BE103" s="12">
        <f t="shared" si="31"/>
        <v>69.9363636363636</v>
      </c>
    </row>
    <row r="104" spans="1:57">
      <c r="A104" s="6">
        <v>101</v>
      </c>
      <c r="B104" s="18" t="s">
        <v>290</v>
      </c>
      <c r="C104" s="19" t="s">
        <v>291</v>
      </c>
      <c r="D104" s="18" t="s">
        <v>57</v>
      </c>
      <c r="E104" s="18" t="s">
        <v>57</v>
      </c>
      <c r="F104" s="18" t="s">
        <v>57</v>
      </c>
      <c r="G104" s="5">
        <v>80</v>
      </c>
      <c r="H104" s="18" t="s">
        <v>59</v>
      </c>
      <c r="I104" s="5">
        <v>78</v>
      </c>
      <c r="J104" s="5">
        <v>74</v>
      </c>
      <c r="K104" s="5">
        <v>80</v>
      </c>
      <c r="L104" s="18" t="s">
        <v>57</v>
      </c>
      <c r="M104" s="18" t="s">
        <v>169</v>
      </c>
      <c r="N104" s="5">
        <v>70</v>
      </c>
      <c r="O104" s="18" t="s">
        <v>252</v>
      </c>
      <c r="P104" s="18" t="s">
        <v>57</v>
      </c>
      <c r="Q104" s="18" t="s">
        <v>57</v>
      </c>
      <c r="R104" s="18" t="s">
        <v>57</v>
      </c>
      <c r="S104" s="18" t="s">
        <v>57</v>
      </c>
      <c r="T104" s="18" t="s">
        <v>57</v>
      </c>
      <c r="U104" s="18" t="s">
        <v>57</v>
      </c>
      <c r="V104" s="5">
        <v>77</v>
      </c>
      <c r="W104" s="18" t="s">
        <v>57</v>
      </c>
      <c r="X104" s="18" t="s">
        <v>285</v>
      </c>
      <c r="Y104" s="18" t="s">
        <v>57</v>
      </c>
      <c r="Z104" s="5">
        <f>G104*3+H104+I104*2+J104*3+K104*2.5+M104+N104*4+48*2.5+V104*3+40*2</f>
        <v>1679</v>
      </c>
      <c r="AA104" s="5">
        <v>24</v>
      </c>
      <c r="AB104" s="5">
        <f t="shared" si="26"/>
        <v>69.9583333333333</v>
      </c>
      <c r="AC104" s="10"/>
      <c r="AD104" s="18" t="s">
        <v>290</v>
      </c>
      <c r="AE104" s="19" t="s">
        <v>291</v>
      </c>
      <c r="AF104" s="18" t="s">
        <v>57</v>
      </c>
      <c r="AG104" s="18" t="s">
        <v>57</v>
      </c>
      <c r="AH104" s="5">
        <v>80</v>
      </c>
      <c r="AI104" s="5">
        <v>83</v>
      </c>
      <c r="AJ104" s="5">
        <v>75</v>
      </c>
      <c r="AK104" s="5">
        <v>78</v>
      </c>
      <c r="AL104" s="5">
        <v>56</v>
      </c>
      <c r="AM104" s="18" t="s">
        <v>57</v>
      </c>
      <c r="AN104" s="5">
        <v>49</v>
      </c>
      <c r="AO104" s="5">
        <v>70</v>
      </c>
      <c r="AP104" s="18" t="s">
        <v>59</v>
      </c>
      <c r="AQ104" s="18" t="s">
        <v>57</v>
      </c>
      <c r="AR104" s="5">
        <v>71</v>
      </c>
      <c r="AS104" s="5">
        <v>64</v>
      </c>
      <c r="AT104" s="5">
        <v>78</v>
      </c>
      <c r="AU104" s="5">
        <v>72</v>
      </c>
      <c r="AV104" s="18" t="s">
        <v>57</v>
      </c>
      <c r="AW104" s="18" t="s">
        <v>57</v>
      </c>
      <c r="AX104" s="12">
        <f t="shared" si="39"/>
        <v>2163.5</v>
      </c>
      <c r="AY104" s="12">
        <v>31</v>
      </c>
      <c r="AZ104" s="12">
        <f t="shared" si="27"/>
        <v>69.7903225806452</v>
      </c>
      <c r="BA104" s="12">
        <f t="shared" si="28"/>
        <v>3842.5</v>
      </c>
      <c r="BB104" s="12">
        <f t="shared" si="29"/>
        <v>55</v>
      </c>
      <c r="BC104" s="12">
        <f t="shared" si="30"/>
        <v>69.8636363636364</v>
      </c>
      <c r="BD104" s="12">
        <f t="shared" si="36"/>
        <v>0</v>
      </c>
      <c r="BE104" s="12">
        <f t="shared" si="31"/>
        <v>69.8636363636364</v>
      </c>
    </row>
    <row r="105" spans="1:57">
      <c r="A105" s="6">
        <v>102</v>
      </c>
      <c r="B105" s="18" t="s">
        <v>292</v>
      </c>
      <c r="C105" s="19" t="s">
        <v>293</v>
      </c>
      <c r="D105" s="18" t="s">
        <v>57</v>
      </c>
      <c r="E105" s="18" t="s">
        <v>57</v>
      </c>
      <c r="F105" s="18" t="s">
        <v>57</v>
      </c>
      <c r="G105" s="5">
        <v>87</v>
      </c>
      <c r="H105" s="18" t="s">
        <v>59</v>
      </c>
      <c r="I105" s="5">
        <v>76</v>
      </c>
      <c r="J105" s="5">
        <v>60</v>
      </c>
      <c r="K105" s="5">
        <v>61</v>
      </c>
      <c r="L105" s="18" t="s">
        <v>57</v>
      </c>
      <c r="M105" s="18" t="s">
        <v>64</v>
      </c>
      <c r="N105" s="5">
        <v>71</v>
      </c>
      <c r="O105" s="18" t="s">
        <v>294</v>
      </c>
      <c r="P105" s="18" t="s">
        <v>57</v>
      </c>
      <c r="Q105" s="18" t="s">
        <v>57</v>
      </c>
      <c r="R105" s="18" t="s">
        <v>57</v>
      </c>
      <c r="S105" s="18" t="s">
        <v>57</v>
      </c>
      <c r="T105" s="18" t="s">
        <v>57</v>
      </c>
      <c r="U105" s="18" t="s">
        <v>57</v>
      </c>
      <c r="V105" s="5">
        <v>77</v>
      </c>
      <c r="W105" s="18" t="s">
        <v>57</v>
      </c>
      <c r="X105" s="5">
        <v>66</v>
      </c>
      <c r="Y105" s="18" t="s">
        <v>57</v>
      </c>
      <c r="Z105" s="5">
        <f>G105*3+H105+I105*2+J105*3+K105*2.5+M105+N105*4+24*2.5+V105*3+X105*2</f>
        <v>1612.5</v>
      </c>
      <c r="AA105" s="5">
        <v>24</v>
      </c>
      <c r="AB105" s="5">
        <f t="shared" si="26"/>
        <v>67.1875</v>
      </c>
      <c r="AC105" s="10"/>
      <c r="AD105" s="18" t="s">
        <v>292</v>
      </c>
      <c r="AE105" s="19" t="s">
        <v>293</v>
      </c>
      <c r="AF105" s="18" t="s">
        <v>57</v>
      </c>
      <c r="AG105" s="18" t="s">
        <v>57</v>
      </c>
      <c r="AH105" s="5">
        <v>88</v>
      </c>
      <c r="AI105" s="5">
        <v>84</v>
      </c>
      <c r="AJ105" s="5">
        <v>74</v>
      </c>
      <c r="AK105" s="5">
        <v>66</v>
      </c>
      <c r="AL105" s="5">
        <v>55</v>
      </c>
      <c r="AM105" s="18" t="s">
        <v>57</v>
      </c>
      <c r="AN105" s="5">
        <v>61</v>
      </c>
      <c r="AO105" s="5">
        <v>79</v>
      </c>
      <c r="AP105" s="18" t="s">
        <v>59</v>
      </c>
      <c r="AQ105" s="18" t="s">
        <v>57</v>
      </c>
      <c r="AR105" s="5">
        <v>67</v>
      </c>
      <c r="AS105" s="5">
        <v>70</v>
      </c>
      <c r="AT105" s="5">
        <v>81</v>
      </c>
      <c r="AU105" s="5">
        <v>80</v>
      </c>
      <c r="AV105" s="18" t="s">
        <v>57</v>
      </c>
      <c r="AW105" s="18" t="s">
        <v>57</v>
      </c>
      <c r="AX105" s="12">
        <f t="shared" si="39"/>
        <v>2229.5</v>
      </c>
      <c r="AY105" s="12">
        <v>31</v>
      </c>
      <c r="AZ105" s="12">
        <f t="shared" si="27"/>
        <v>71.9193548387097</v>
      </c>
      <c r="BA105" s="12">
        <f t="shared" si="28"/>
        <v>3842</v>
      </c>
      <c r="BB105" s="12">
        <f t="shared" si="29"/>
        <v>55</v>
      </c>
      <c r="BC105" s="12">
        <f t="shared" si="30"/>
        <v>69.8545454545455</v>
      </c>
      <c r="BD105" s="12">
        <f t="shared" si="36"/>
        <v>0</v>
      </c>
      <c r="BE105" s="12">
        <f t="shared" si="31"/>
        <v>69.8545454545455</v>
      </c>
    </row>
    <row r="106" spans="1:57">
      <c r="A106" s="6">
        <v>103</v>
      </c>
      <c r="B106" s="18" t="s">
        <v>295</v>
      </c>
      <c r="C106" s="19" t="s">
        <v>296</v>
      </c>
      <c r="D106" s="18" t="s">
        <v>57</v>
      </c>
      <c r="E106" s="18" t="s">
        <v>57</v>
      </c>
      <c r="F106" s="18" t="s">
        <v>57</v>
      </c>
      <c r="G106" s="5">
        <v>76</v>
      </c>
      <c r="H106" s="18" t="s">
        <v>59</v>
      </c>
      <c r="I106" s="5">
        <v>85</v>
      </c>
      <c r="J106" s="5">
        <v>60</v>
      </c>
      <c r="K106" s="5">
        <v>74</v>
      </c>
      <c r="L106" s="18" t="s">
        <v>57</v>
      </c>
      <c r="M106" s="18" t="s">
        <v>64</v>
      </c>
      <c r="N106" s="5">
        <v>60</v>
      </c>
      <c r="O106" s="5">
        <v>87</v>
      </c>
      <c r="P106" s="18" t="s">
        <v>57</v>
      </c>
      <c r="Q106" s="18" t="s">
        <v>57</v>
      </c>
      <c r="R106" s="18" t="s">
        <v>57</v>
      </c>
      <c r="S106" s="18" t="s">
        <v>57</v>
      </c>
      <c r="T106" s="18" t="s">
        <v>57</v>
      </c>
      <c r="U106" s="18" t="s">
        <v>57</v>
      </c>
      <c r="V106" s="5">
        <v>65</v>
      </c>
      <c r="W106" s="18" t="s">
        <v>57</v>
      </c>
      <c r="X106" s="18" t="s">
        <v>225</v>
      </c>
      <c r="Y106" s="18" t="s">
        <v>57</v>
      </c>
      <c r="Z106" s="5">
        <f>G106*3+H106+I106*2+J106*3+K106*2.5+M106+N106*4+O106*2.5+V106*3+45*2</f>
        <v>1665.5</v>
      </c>
      <c r="AA106" s="5">
        <v>24</v>
      </c>
      <c r="AB106" s="5">
        <f t="shared" si="26"/>
        <v>69.3958333333333</v>
      </c>
      <c r="AC106" s="10"/>
      <c r="AD106" s="18" t="s">
        <v>295</v>
      </c>
      <c r="AE106" s="19" t="s">
        <v>296</v>
      </c>
      <c r="AF106" s="18" t="s">
        <v>57</v>
      </c>
      <c r="AG106" s="18" t="s">
        <v>57</v>
      </c>
      <c r="AH106" s="5">
        <v>78</v>
      </c>
      <c r="AI106" s="5">
        <v>83</v>
      </c>
      <c r="AJ106" s="5">
        <v>67</v>
      </c>
      <c r="AK106" s="5">
        <v>54</v>
      </c>
      <c r="AL106" s="5">
        <v>50</v>
      </c>
      <c r="AM106" s="18" t="s">
        <v>57</v>
      </c>
      <c r="AN106" s="5">
        <v>79</v>
      </c>
      <c r="AO106" s="5">
        <v>64</v>
      </c>
      <c r="AP106" s="18" t="s">
        <v>59</v>
      </c>
      <c r="AQ106" s="18" t="s">
        <v>57</v>
      </c>
      <c r="AR106" s="5">
        <v>68</v>
      </c>
      <c r="AS106" s="5">
        <v>61</v>
      </c>
      <c r="AT106" s="5">
        <v>88</v>
      </c>
      <c r="AU106" s="5">
        <v>88</v>
      </c>
      <c r="AV106" s="18" t="s">
        <v>57</v>
      </c>
      <c r="AW106" s="18" t="s">
        <v>57</v>
      </c>
      <c r="AX106" s="12">
        <f t="shared" si="39"/>
        <v>2172.5</v>
      </c>
      <c r="AY106" s="12">
        <v>31</v>
      </c>
      <c r="AZ106" s="12">
        <f t="shared" si="27"/>
        <v>70.0806451612903</v>
      </c>
      <c r="BA106" s="12">
        <f t="shared" si="28"/>
        <v>3838</v>
      </c>
      <c r="BB106" s="12">
        <f t="shared" si="29"/>
        <v>55</v>
      </c>
      <c r="BC106" s="12">
        <f t="shared" si="30"/>
        <v>69.7818181818182</v>
      </c>
      <c r="BD106" s="12">
        <f t="shared" si="36"/>
        <v>0</v>
      </c>
      <c r="BE106" s="12">
        <f t="shared" si="31"/>
        <v>69.7818181818182</v>
      </c>
    </row>
    <row r="107" spans="1:57">
      <c r="A107" s="6">
        <v>104</v>
      </c>
      <c r="B107" s="18" t="s">
        <v>297</v>
      </c>
      <c r="C107" s="19" t="s">
        <v>298</v>
      </c>
      <c r="D107" s="18" t="s">
        <v>57</v>
      </c>
      <c r="E107" s="18" t="s">
        <v>57</v>
      </c>
      <c r="F107" s="18" t="s">
        <v>57</v>
      </c>
      <c r="G107" s="5">
        <v>79</v>
      </c>
      <c r="H107" s="18" t="s">
        <v>64</v>
      </c>
      <c r="I107" s="5">
        <v>85</v>
      </c>
      <c r="J107" s="5">
        <v>76</v>
      </c>
      <c r="K107" s="5">
        <v>78</v>
      </c>
      <c r="L107" s="18" t="s">
        <v>57</v>
      </c>
      <c r="M107" s="18" t="s">
        <v>64</v>
      </c>
      <c r="N107" s="5">
        <v>71</v>
      </c>
      <c r="O107" s="18" t="s">
        <v>294</v>
      </c>
      <c r="P107" s="18" t="s">
        <v>57</v>
      </c>
      <c r="Q107" s="18" t="s">
        <v>57</v>
      </c>
      <c r="R107" s="18" t="s">
        <v>57</v>
      </c>
      <c r="S107" s="18" t="s">
        <v>57</v>
      </c>
      <c r="T107" s="18" t="s">
        <v>57</v>
      </c>
      <c r="U107" s="18" t="s">
        <v>57</v>
      </c>
      <c r="V107" s="5">
        <v>70</v>
      </c>
      <c r="W107" s="18" t="s">
        <v>57</v>
      </c>
      <c r="X107" s="5">
        <v>63</v>
      </c>
      <c r="Y107" s="18" t="s">
        <v>57</v>
      </c>
      <c r="Z107" s="5">
        <f>G107*3+H107+I107*2+J107*3+K107*2.5+M107+N107*4+24*2.5+V107*3+X107*2</f>
        <v>1660</v>
      </c>
      <c r="AA107" s="5">
        <v>24</v>
      </c>
      <c r="AB107" s="5">
        <f t="shared" si="26"/>
        <v>69.1666666666667</v>
      </c>
      <c r="AC107" s="10"/>
      <c r="AD107" s="18" t="s">
        <v>297</v>
      </c>
      <c r="AE107" s="18" t="s">
        <v>298</v>
      </c>
      <c r="AF107" s="18" t="s">
        <v>57</v>
      </c>
      <c r="AG107" s="18" t="s">
        <v>57</v>
      </c>
      <c r="AH107" s="5">
        <v>79</v>
      </c>
      <c r="AI107" s="5">
        <v>80</v>
      </c>
      <c r="AJ107" s="5">
        <v>66</v>
      </c>
      <c r="AK107" s="5">
        <v>67</v>
      </c>
      <c r="AL107" s="5">
        <v>61</v>
      </c>
      <c r="AM107" s="18" t="s">
        <v>57</v>
      </c>
      <c r="AN107" s="18" t="s">
        <v>57</v>
      </c>
      <c r="AO107" s="5">
        <v>65</v>
      </c>
      <c r="AP107" s="18" t="s">
        <v>59</v>
      </c>
      <c r="AQ107" s="18" t="s">
        <v>57</v>
      </c>
      <c r="AR107" s="5">
        <v>64</v>
      </c>
      <c r="AS107" s="5">
        <v>68</v>
      </c>
      <c r="AT107" s="5">
        <v>84</v>
      </c>
      <c r="AU107" s="5">
        <v>72</v>
      </c>
      <c r="AV107" s="18" t="s">
        <v>57</v>
      </c>
      <c r="AW107" s="18" t="s">
        <v>57</v>
      </c>
      <c r="AX107" s="12">
        <f>AH107*3+AI107*1+AJ107*2+AK107*4.5+AL107*2+AO107*3+AP107*1+AR107*4+AS107*2+AT107*2+AU107*2</f>
        <v>1856.5</v>
      </c>
      <c r="AY107" s="12">
        <v>26.5</v>
      </c>
      <c r="AZ107" s="12">
        <f t="shared" si="27"/>
        <v>70.0566037735849</v>
      </c>
      <c r="BA107" s="12">
        <f t="shared" si="28"/>
        <v>3516.5</v>
      </c>
      <c r="BB107" s="12">
        <f t="shared" si="29"/>
        <v>50.5</v>
      </c>
      <c r="BC107" s="12">
        <f t="shared" si="30"/>
        <v>69.6336633663366</v>
      </c>
      <c r="BD107" s="12">
        <f t="shared" si="36"/>
        <v>0</v>
      </c>
      <c r="BE107" s="12">
        <f t="shared" si="31"/>
        <v>69.6336633663366</v>
      </c>
    </row>
    <row r="108" spans="1:57">
      <c r="A108" s="6">
        <v>105</v>
      </c>
      <c r="B108" s="18" t="s">
        <v>299</v>
      </c>
      <c r="C108" s="19" t="s">
        <v>300</v>
      </c>
      <c r="D108" s="18" t="s">
        <v>57</v>
      </c>
      <c r="E108" s="18" t="s">
        <v>57</v>
      </c>
      <c r="F108" s="18" t="s">
        <v>57</v>
      </c>
      <c r="G108" s="5">
        <v>84</v>
      </c>
      <c r="H108" s="18" t="s">
        <v>59</v>
      </c>
      <c r="I108" s="5">
        <v>87</v>
      </c>
      <c r="J108" s="18" t="s">
        <v>79</v>
      </c>
      <c r="K108" s="5">
        <v>87</v>
      </c>
      <c r="L108" s="18" t="s">
        <v>57</v>
      </c>
      <c r="M108" s="18" t="s">
        <v>59</v>
      </c>
      <c r="N108" s="5">
        <v>74</v>
      </c>
      <c r="O108" s="18" t="s">
        <v>240</v>
      </c>
      <c r="P108" s="18" t="s">
        <v>57</v>
      </c>
      <c r="Q108" s="18" t="s">
        <v>57</v>
      </c>
      <c r="R108" s="18" t="s">
        <v>57</v>
      </c>
      <c r="S108" s="18" t="s">
        <v>57</v>
      </c>
      <c r="T108" s="18" t="s">
        <v>57</v>
      </c>
      <c r="U108" s="18" t="s">
        <v>57</v>
      </c>
      <c r="V108" s="18" t="s">
        <v>270</v>
      </c>
      <c r="W108" s="18" t="s">
        <v>57</v>
      </c>
      <c r="X108" s="5">
        <v>60</v>
      </c>
      <c r="Y108" s="18" t="s">
        <v>57</v>
      </c>
      <c r="Z108" s="5">
        <f>G108*3+H108+I108*2+50*3+K108*2.5+M108+N108*4+43*2.5+31*3+X108*2</f>
        <v>1580</v>
      </c>
      <c r="AA108" s="5">
        <v>24</v>
      </c>
      <c r="AB108" s="5">
        <f t="shared" si="26"/>
        <v>65.8333333333333</v>
      </c>
      <c r="AC108" s="10"/>
      <c r="AD108" s="18" t="s">
        <v>299</v>
      </c>
      <c r="AE108" s="19" t="s">
        <v>300</v>
      </c>
      <c r="AF108" s="18" t="s">
        <v>57</v>
      </c>
      <c r="AG108" s="18" t="s">
        <v>57</v>
      </c>
      <c r="AH108" s="5">
        <v>76</v>
      </c>
      <c r="AI108" s="5">
        <v>75</v>
      </c>
      <c r="AJ108" s="5">
        <v>84</v>
      </c>
      <c r="AK108" s="5">
        <v>68</v>
      </c>
      <c r="AL108" s="5">
        <v>61</v>
      </c>
      <c r="AM108" s="18" t="s">
        <v>57</v>
      </c>
      <c r="AN108" s="5">
        <v>71</v>
      </c>
      <c r="AO108" s="5">
        <v>50</v>
      </c>
      <c r="AP108" s="18" t="s">
        <v>64</v>
      </c>
      <c r="AQ108" s="18" t="s">
        <v>57</v>
      </c>
      <c r="AR108" s="5">
        <v>84</v>
      </c>
      <c r="AS108" s="5">
        <v>66</v>
      </c>
      <c r="AT108" s="5">
        <v>79</v>
      </c>
      <c r="AU108" s="5">
        <v>88</v>
      </c>
      <c r="AV108" s="18" t="s">
        <v>57</v>
      </c>
      <c r="AW108" s="18" t="s">
        <v>57</v>
      </c>
      <c r="AX108" s="12">
        <f t="shared" ref="AX108:AX113" si="40">AH108*3+AI108*1+AJ108*2+AK108*4.5+AL108*2+AN108*4.5+AO108*3+AP108*1+AR108*4+AS108*2+AT108*2+AU108*2</f>
        <v>2245.5</v>
      </c>
      <c r="AY108" s="12">
        <v>31</v>
      </c>
      <c r="AZ108" s="12">
        <f t="shared" si="27"/>
        <v>72.4354838709677</v>
      </c>
      <c r="BA108" s="12">
        <f t="shared" si="28"/>
        <v>3825.5</v>
      </c>
      <c r="BB108" s="12">
        <f t="shared" si="29"/>
        <v>55</v>
      </c>
      <c r="BC108" s="12">
        <f t="shared" si="30"/>
        <v>69.5545454545454</v>
      </c>
      <c r="BD108" s="12">
        <f t="shared" si="36"/>
        <v>0</v>
      </c>
      <c r="BE108" s="12">
        <f t="shared" si="31"/>
        <v>69.5545454545454</v>
      </c>
    </row>
    <row r="109" spans="1:57">
      <c r="A109" s="6">
        <v>106</v>
      </c>
      <c r="B109" s="18" t="s">
        <v>301</v>
      </c>
      <c r="C109" s="19" t="s">
        <v>302</v>
      </c>
      <c r="D109" s="18" t="s">
        <v>57</v>
      </c>
      <c r="E109" s="18" t="s">
        <v>57</v>
      </c>
      <c r="F109" s="18" t="s">
        <v>240</v>
      </c>
      <c r="G109" s="5">
        <v>74</v>
      </c>
      <c r="H109" s="18" t="s">
        <v>64</v>
      </c>
      <c r="I109" s="5">
        <v>84</v>
      </c>
      <c r="J109" s="5">
        <v>79</v>
      </c>
      <c r="K109" s="5">
        <v>70</v>
      </c>
      <c r="L109" s="18" t="s">
        <v>57</v>
      </c>
      <c r="M109" s="18" t="s">
        <v>64</v>
      </c>
      <c r="N109" s="18" t="s">
        <v>205</v>
      </c>
      <c r="O109" s="5">
        <v>73</v>
      </c>
      <c r="P109" s="18" t="s">
        <v>57</v>
      </c>
      <c r="Q109" s="18" t="s">
        <v>57</v>
      </c>
      <c r="R109" s="18" t="s">
        <v>57</v>
      </c>
      <c r="S109" s="18" t="s">
        <v>57</v>
      </c>
      <c r="T109" s="18" t="s">
        <v>57</v>
      </c>
      <c r="U109" s="5">
        <v>61</v>
      </c>
      <c r="V109" s="5">
        <v>74</v>
      </c>
      <c r="W109" s="18" t="s">
        <v>57</v>
      </c>
      <c r="X109" s="18" t="s">
        <v>285</v>
      </c>
      <c r="Y109" s="5">
        <v>78</v>
      </c>
      <c r="Z109" s="5">
        <f>43*2.5+G109*3+H109+I109*2+J109*3+K109*2.5+M109+46*4+O109*2.5+U109*3+V109*3+40*2+Y109*2</f>
        <v>2067</v>
      </c>
      <c r="AA109" s="5">
        <v>31.5</v>
      </c>
      <c r="AB109" s="5">
        <f t="shared" si="26"/>
        <v>65.6190476190476</v>
      </c>
      <c r="AC109" s="10"/>
      <c r="AD109" s="18" t="s">
        <v>301</v>
      </c>
      <c r="AE109" s="19" t="s">
        <v>302</v>
      </c>
      <c r="AF109" s="18" t="s">
        <v>57</v>
      </c>
      <c r="AG109" s="18" t="s">
        <v>57</v>
      </c>
      <c r="AH109" s="5">
        <v>83</v>
      </c>
      <c r="AI109" s="5">
        <v>89</v>
      </c>
      <c r="AJ109" s="5">
        <v>85</v>
      </c>
      <c r="AK109" s="5">
        <v>76</v>
      </c>
      <c r="AL109" s="5">
        <v>61</v>
      </c>
      <c r="AM109" s="18" t="s">
        <v>57</v>
      </c>
      <c r="AN109" s="5">
        <v>66</v>
      </c>
      <c r="AO109" s="5">
        <v>70</v>
      </c>
      <c r="AP109" s="18" t="s">
        <v>59</v>
      </c>
      <c r="AQ109" s="18" t="s">
        <v>57</v>
      </c>
      <c r="AR109" s="5">
        <v>73</v>
      </c>
      <c r="AS109" s="5">
        <v>49</v>
      </c>
      <c r="AT109" s="5">
        <v>68</v>
      </c>
      <c r="AU109" s="5">
        <v>82</v>
      </c>
      <c r="AV109" s="18" t="s">
        <v>57</v>
      </c>
      <c r="AW109" s="18" t="s">
        <v>57</v>
      </c>
      <c r="AX109" s="12">
        <f t="shared" si="40"/>
        <v>2254</v>
      </c>
      <c r="AY109" s="12">
        <v>31</v>
      </c>
      <c r="AZ109" s="12">
        <f t="shared" si="27"/>
        <v>72.7096774193548</v>
      </c>
      <c r="BA109" s="12">
        <f t="shared" si="28"/>
        <v>4321</v>
      </c>
      <c r="BB109" s="12">
        <f t="shared" si="29"/>
        <v>62.5</v>
      </c>
      <c r="BC109" s="12">
        <f t="shared" si="30"/>
        <v>69.136</v>
      </c>
      <c r="BD109" s="12">
        <f t="shared" si="36"/>
        <v>0</v>
      </c>
      <c r="BE109" s="12">
        <f t="shared" si="31"/>
        <v>69.136</v>
      </c>
    </row>
    <row r="110" spans="1:57">
      <c r="A110" s="6">
        <v>107</v>
      </c>
      <c r="B110" s="18" t="s">
        <v>303</v>
      </c>
      <c r="C110" s="19" t="s">
        <v>304</v>
      </c>
      <c r="D110" s="18" t="s">
        <v>57</v>
      </c>
      <c r="E110" s="18" t="s">
        <v>57</v>
      </c>
      <c r="F110" s="18" t="s">
        <v>57</v>
      </c>
      <c r="G110" s="18" t="s">
        <v>225</v>
      </c>
      <c r="H110" s="18" t="s">
        <v>64</v>
      </c>
      <c r="I110" s="5">
        <v>83</v>
      </c>
      <c r="J110" s="18" t="s">
        <v>180</v>
      </c>
      <c r="K110" s="5">
        <v>74</v>
      </c>
      <c r="L110" s="18" t="s">
        <v>57</v>
      </c>
      <c r="M110" s="18" t="s">
        <v>169</v>
      </c>
      <c r="N110" s="5">
        <v>61</v>
      </c>
      <c r="O110" s="5">
        <v>64</v>
      </c>
      <c r="P110" s="18" t="s">
        <v>57</v>
      </c>
      <c r="Q110" s="18" t="s">
        <v>57</v>
      </c>
      <c r="R110" s="18" t="s">
        <v>57</v>
      </c>
      <c r="S110" s="18" t="s">
        <v>57</v>
      </c>
      <c r="T110" s="18" t="s">
        <v>57</v>
      </c>
      <c r="U110" s="18" t="s">
        <v>57</v>
      </c>
      <c r="V110" s="5">
        <v>69</v>
      </c>
      <c r="W110" s="18" t="s">
        <v>57</v>
      </c>
      <c r="X110" s="18" t="s">
        <v>160</v>
      </c>
      <c r="Y110" s="18" t="s">
        <v>57</v>
      </c>
      <c r="Z110" s="5">
        <f>45*3+H110+I110*2+54*3+K110*2.5+M110+N110*4+O110*2.5+V110*3+53*2</f>
        <v>1505</v>
      </c>
      <c r="AA110" s="5">
        <v>24</v>
      </c>
      <c r="AB110" s="5">
        <f t="shared" si="26"/>
        <v>62.7083333333333</v>
      </c>
      <c r="AC110" s="10"/>
      <c r="AD110" s="18" t="s">
        <v>303</v>
      </c>
      <c r="AE110" s="19" t="s">
        <v>304</v>
      </c>
      <c r="AF110" s="18" t="s">
        <v>57</v>
      </c>
      <c r="AG110" s="18" t="s">
        <v>57</v>
      </c>
      <c r="AH110" s="5">
        <v>87</v>
      </c>
      <c r="AI110" s="5">
        <v>84</v>
      </c>
      <c r="AJ110" s="5">
        <v>76</v>
      </c>
      <c r="AK110" s="5">
        <v>80</v>
      </c>
      <c r="AL110" s="5">
        <v>67</v>
      </c>
      <c r="AM110" s="18" t="s">
        <v>57</v>
      </c>
      <c r="AN110" s="5">
        <v>70</v>
      </c>
      <c r="AO110" s="5">
        <v>83</v>
      </c>
      <c r="AP110" s="18" t="s">
        <v>64</v>
      </c>
      <c r="AQ110" s="18" t="s">
        <v>57</v>
      </c>
      <c r="AR110" s="5">
        <v>62</v>
      </c>
      <c r="AS110" s="5">
        <v>53</v>
      </c>
      <c r="AT110" s="5">
        <v>82</v>
      </c>
      <c r="AU110" s="5">
        <v>74</v>
      </c>
      <c r="AV110" s="18" t="s">
        <v>57</v>
      </c>
      <c r="AW110" s="18" t="s">
        <v>57</v>
      </c>
      <c r="AX110" s="12">
        <f t="shared" si="40"/>
        <v>2296</v>
      </c>
      <c r="AY110" s="12">
        <v>31</v>
      </c>
      <c r="AZ110" s="12">
        <f t="shared" si="27"/>
        <v>74.0645161290323</v>
      </c>
      <c r="BA110" s="12">
        <f t="shared" si="28"/>
        <v>3801</v>
      </c>
      <c r="BB110" s="12">
        <f t="shared" si="29"/>
        <v>55</v>
      </c>
      <c r="BC110" s="12">
        <f t="shared" si="30"/>
        <v>69.1090909090909</v>
      </c>
      <c r="BD110" s="12">
        <f t="shared" si="36"/>
        <v>0</v>
      </c>
      <c r="BE110" s="12">
        <f t="shared" si="31"/>
        <v>69.1090909090909</v>
      </c>
    </row>
    <row r="111" spans="1:57">
      <c r="A111" s="6">
        <v>108</v>
      </c>
      <c r="B111" s="18" t="s">
        <v>305</v>
      </c>
      <c r="C111" s="18" t="s">
        <v>306</v>
      </c>
      <c r="D111" s="18" t="s">
        <v>57</v>
      </c>
      <c r="E111" s="18" t="s">
        <v>57</v>
      </c>
      <c r="F111" s="18" t="s">
        <v>57</v>
      </c>
      <c r="G111" s="5">
        <v>82</v>
      </c>
      <c r="H111" s="18" t="s">
        <v>59</v>
      </c>
      <c r="I111" s="5">
        <v>93</v>
      </c>
      <c r="J111" s="5">
        <v>61</v>
      </c>
      <c r="K111" s="5">
        <v>78</v>
      </c>
      <c r="L111" s="18" t="s">
        <v>57</v>
      </c>
      <c r="M111" s="18" t="s">
        <v>169</v>
      </c>
      <c r="N111" s="5">
        <v>61</v>
      </c>
      <c r="O111" s="5">
        <v>69</v>
      </c>
      <c r="P111" s="18" t="s">
        <v>57</v>
      </c>
      <c r="Q111" s="18" t="s">
        <v>57</v>
      </c>
      <c r="R111" s="18" t="s">
        <v>57</v>
      </c>
      <c r="S111" s="18" t="s">
        <v>57</v>
      </c>
      <c r="T111" s="18" t="s">
        <v>57</v>
      </c>
      <c r="U111" s="18" t="s">
        <v>57</v>
      </c>
      <c r="V111" s="5">
        <v>81</v>
      </c>
      <c r="W111" s="18" t="s">
        <v>57</v>
      </c>
      <c r="X111" s="5">
        <v>63</v>
      </c>
      <c r="Y111" s="18" t="s">
        <v>57</v>
      </c>
      <c r="Z111" s="5">
        <f>G111*3+H111+I111*2+J111*3+K111*2.5+M111+N111*4+O111*2.5+V111*3+X111*2</f>
        <v>1745.5</v>
      </c>
      <c r="AA111" s="5">
        <v>24</v>
      </c>
      <c r="AB111" s="5">
        <f t="shared" si="26"/>
        <v>72.7291666666667</v>
      </c>
      <c r="AC111" s="10"/>
      <c r="AD111" s="18" t="s">
        <v>305</v>
      </c>
      <c r="AE111" s="19" t="s">
        <v>306</v>
      </c>
      <c r="AF111" s="5"/>
      <c r="AG111" s="18" t="s">
        <v>57</v>
      </c>
      <c r="AH111" s="5">
        <v>78</v>
      </c>
      <c r="AI111" s="5">
        <v>84</v>
      </c>
      <c r="AJ111" s="5">
        <v>67</v>
      </c>
      <c r="AK111" s="5">
        <v>55</v>
      </c>
      <c r="AL111" s="5">
        <v>63</v>
      </c>
      <c r="AM111" s="18" t="s">
        <v>57</v>
      </c>
      <c r="AN111" s="5">
        <v>61</v>
      </c>
      <c r="AO111" s="5">
        <v>66</v>
      </c>
      <c r="AP111" s="18" t="s">
        <v>64</v>
      </c>
      <c r="AQ111" s="18" t="s">
        <v>57</v>
      </c>
      <c r="AR111" s="5">
        <v>67</v>
      </c>
      <c r="AS111" s="5">
        <v>51</v>
      </c>
      <c r="AT111" s="5">
        <v>86</v>
      </c>
      <c r="AU111" s="5">
        <v>66</v>
      </c>
      <c r="AV111" s="18" t="s">
        <v>57</v>
      </c>
      <c r="AW111" s="18" t="s">
        <v>57</v>
      </c>
      <c r="AX111" s="12">
        <f t="shared" si="40"/>
        <v>2047</v>
      </c>
      <c r="AY111" s="12">
        <v>31</v>
      </c>
      <c r="AZ111" s="12">
        <f t="shared" si="27"/>
        <v>66.0322580645161</v>
      </c>
      <c r="BA111" s="12">
        <f t="shared" si="28"/>
        <v>3792.5</v>
      </c>
      <c r="BB111" s="12">
        <f t="shared" si="29"/>
        <v>55</v>
      </c>
      <c r="BC111" s="12">
        <f t="shared" si="30"/>
        <v>68.9545454545455</v>
      </c>
      <c r="BD111" s="12">
        <f t="shared" si="36"/>
        <v>0</v>
      </c>
      <c r="BE111" s="12">
        <f t="shared" si="31"/>
        <v>68.9545454545455</v>
      </c>
    </row>
    <row r="112" spans="1:57">
      <c r="A112" s="6">
        <v>109</v>
      </c>
      <c r="B112" s="18" t="s">
        <v>307</v>
      </c>
      <c r="C112" s="19" t="s">
        <v>308</v>
      </c>
      <c r="D112" s="18" t="s">
        <v>57</v>
      </c>
      <c r="E112" s="18" t="s">
        <v>57</v>
      </c>
      <c r="F112" s="18" t="s">
        <v>57</v>
      </c>
      <c r="G112" s="5">
        <v>71</v>
      </c>
      <c r="H112" s="18" t="s">
        <v>59</v>
      </c>
      <c r="I112" s="5">
        <v>77</v>
      </c>
      <c r="J112" s="5">
        <v>62</v>
      </c>
      <c r="K112" s="5">
        <v>82</v>
      </c>
      <c r="L112" s="18" t="s">
        <v>57</v>
      </c>
      <c r="M112" s="18" t="s">
        <v>58</v>
      </c>
      <c r="N112" s="5">
        <v>64</v>
      </c>
      <c r="O112" s="18" t="s">
        <v>309</v>
      </c>
      <c r="P112" s="18" t="s">
        <v>57</v>
      </c>
      <c r="Q112" s="18" t="s">
        <v>57</v>
      </c>
      <c r="R112" s="18" t="s">
        <v>57</v>
      </c>
      <c r="S112" s="18" t="s">
        <v>57</v>
      </c>
      <c r="T112" s="18" t="s">
        <v>57</v>
      </c>
      <c r="U112" s="18" t="s">
        <v>57</v>
      </c>
      <c r="V112" s="5">
        <v>72</v>
      </c>
      <c r="W112" s="18" t="s">
        <v>57</v>
      </c>
      <c r="X112" s="5">
        <v>73</v>
      </c>
      <c r="Y112" s="18" t="s">
        <v>57</v>
      </c>
      <c r="Z112" s="5">
        <f>G112*3+H112+I112*2+J112*3+K112*2.5+M112+N112*4+30*2.5+V112*3+X112*2</f>
        <v>1631</v>
      </c>
      <c r="AA112" s="5">
        <v>24</v>
      </c>
      <c r="AB112" s="5">
        <f t="shared" si="26"/>
        <v>67.9583333333333</v>
      </c>
      <c r="AC112" s="10"/>
      <c r="AD112" s="18" t="s">
        <v>307</v>
      </c>
      <c r="AE112" s="19" t="s">
        <v>308</v>
      </c>
      <c r="AF112" s="18" t="s">
        <v>57</v>
      </c>
      <c r="AG112" s="18" t="s">
        <v>57</v>
      </c>
      <c r="AH112" s="5">
        <v>82</v>
      </c>
      <c r="AI112" s="5">
        <v>83</v>
      </c>
      <c r="AJ112" s="5">
        <v>73</v>
      </c>
      <c r="AK112" s="5">
        <v>73</v>
      </c>
      <c r="AL112" s="5">
        <v>65</v>
      </c>
      <c r="AM112" s="18" t="s">
        <v>57</v>
      </c>
      <c r="AN112" s="5">
        <v>40</v>
      </c>
      <c r="AO112" s="5">
        <v>74</v>
      </c>
      <c r="AP112" s="18" t="s">
        <v>58</v>
      </c>
      <c r="AQ112" s="18" t="s">
        <v>57</v>
      </c>
      <c r="AR112" s="5">
        <v>69</v>
      </c>
      <c r="AS112" s="5">
        <v>50</v>
      </c>
      <c r="AT112" s="5">
        <v>88</v>
      </c>
      <c r="AU112" s="5">
        <v>87</v>
      </c>
      <c r="AV112" s="18" t="s">
        <v>57</v>
      </c>
      <c r="AW112" s="18" t="s">
        <v>57</v>
      </c>
      <c r="AX112" s="12">
        <f t="shared" si="40"/>
        <v>2156.5</v>
      </c>
      <c r="AY112" s="12">
        <v>31</v>
      </c>
      <c r="AZ112" s="12">
        <f t="shared" si="27"/>
        <v>69.5645161290323</v>
      </c>
      <c r="BA112" s="12">
        <f t="shared" si="28"/>
        <v>3787.5</v>
      </c>
      <c r="BB112" s="12">
        <f t="shared" si="29"/>
        <v>55</v>
      </c>
      <c r="BC112" s="12">
        <f t="shared" si="30"/>
        <v>68.8636363636364</v>
      </c>
      <c r="BD112" s="12">
        <f t="shared" si="36"/>
        <v>0</v>
      </c>
      <c r="BE112" s="12">
        <f t="shared" si="31"/>
        <v>68.8636363636364</v>
      </c>
    </row>
    <row r="113" spans="1:57">
      <c r="A113" s="6">
        <v>110</v>
      </c>
      <c r="B113" s="18" t="s">
        <v>310</v>
      </c>
      <c r="C113" s="19" t="s">
        <v>311</v>
      </c>
      <c r="D113" s="18" t="s">
        <v>57</v>
      </c>
      <c r="E113" s="18" t="s">
        <v>57</v>
      </c>
      <c r="F113" s="18" t="s">
        <v>57</v>
      </c>
      <c r="G113" s="5">
        <v>66</v>
      </c>
      <c r="H113" s="18" t="s">
        <v>59</v>
      </c>
      <c r="I113" s="5">
        <v>89</v>
      </c>
      <c r="J113" s="5">
        <v>63</v>
      </c>
      <c r="K113" s="5">
        <v>60</v>
      </c>
      <c r="L113" s="18" t="s">
        <v>57</v>
      </c>
      <c r="M113" s="18" t="s">
        <v>59</v>
      </c>
      <c r="N113" s="18" t="s">
        <v>172</v>
      </c>
      <c r="O113" s="5">
        <v>63</v>
      </c>
      <c r="P113" s="18" t="s">
        <v>57</v>
      </c>
      <c r="Q113" s="18" t="s">
        <v>57</v>
      </c>
      <c r="R113" s="18" t="s">
        <v>57</v>
      </c>
      <c r="S113" s="18" t="s">
        <v>57</v>
      </c>
      <c r="T113" s="18" t="s">
        <v>57</v>
      </c>
      <c r="U113" s="18" t="s">
        <v>205</v>
      </c>
      <c r="V113" s="5">
        <v>69</v>
      </c>
      <c r="W113" s="18" t="s">
        <v>57</v>
      </c>
      <c r="X113" s="5">
        <v>63</v>
      </c>
      <c r="Y113" s="18" t="s">
        <v>57</v>
      </c>
      <c r="Z113" s="5">
        <f>G113*3+H113+I113*2+J113*3+K113*2.5+M113+49*4+O113*2.5+46*3+V113*3+X113*2</f>
        <v>1709.5</v>
      </c>
      <c r="AA113" s="5">
        <v>27</v>
      </c>
      <c r="AB113" s="5">
        <f t="shared" si="26"/>
        <v>63.3148148148148</v>
      </c>
      <c r="AC113" s="10"/>
      <c r="AD113" s="18" t="s">
        <v>310</v>
      </c>
      <c r="AE113" s="19" t="s">
        <v>311</v>
      </c>
      <c r="AF113" s="5"/>
      <c r="AG113" s="18" t="s">
        <v>57</v>
      </c>
      <c r="AH113" s="5">
        <v>87</v>
      </c>
      <c r="AI113" s="5">
        <v>85</v>
      </c>
      <c r="AJ113" s="5">
        <v>81</v>
      </c>
      <c r="AK113" s="5">
        <v>80</v>
      </c>
      <c r="AL113" s="5">
        <v>45</v>
      </c>
      <c r="AM113" s="18" t="s">
        <v>57</v>
      </c>
      <c r="AN113" s="5">
        <v>72</v>
      </c>
      <c r="AO113" s="5">
        <v>75</v>
      </c>
      <c r="AP113" s="18" t="s">
        <v>64</v>
      </c>
      <c r="AQ113" s="18" t="s">
        <v>57</v>
      </c>
      <c r="AR113" s="5">
        <v>64</v>
      </c>
      <c r="AS113" s="5">
        <v>60</v>
      </c>
      <c r="AT113" s="5">
        <v>83</v>
      </c>
      <c r="AU113" s="5">
        <v>78</v>
      </c>
      <c r="AV113" s="18" t="s">
        <v>57</v>
      </c>
      <c r="AW113" s="18" t="s">
        <v>57</v>
      </c>
      <c r="AX113" s="12">
        <f t="shared" si="40"/>
        <v>2280</v>
      </c>
      <c r="AY113" s="12">
        <v>31</v>
      </c>
      <c r="AZ113" s="12">
        <f t="shared" si="27"/>
        <v>73.5483870967742</v>
      </c>
      <c r="BA113" s="12">
        <f t="shared" si="28"/>
        <v>3989.5</v>
      </c>
      <c r="BB113" s="12">
        <f t="shared" si="29"/>
        <v>58</v>
      </c>
      <c r="BC113" s="12">
        <f t="shared" si="30"/>
        <v>68.7844827586207</v>
      </c>
      <c r="BD113" s="12">
        <f t="shared" si="36"/>
        <v>0</v>
      </c>
      <c r="BE113" s="12">
        <f t="shared" si="31"/>
        <v>68.7844827586207</v>
      </c>
    </row>
    <row r="114" spans="1:57">
      <c r="A114" s="6">
        <v>111</v>
      </c>
      <c r="B114" s="18" t="s">
        <v>312</v>
      </c>
      <c r="C114" s="19" t="s">
        <v>313</v>
      </c>
      <c r="D114" s="18" t="s">
        <v>57</v>
      </c>
      <c r="E114" s="18" t="s">
        <v>57</v>
      </c>
      <c r="F114" s="18" t="s">
        <v>79</v>
      </c>
      <c r="G114" s="5">
        <v>67</v>
      </c>
      <c r="H114" s="18" t="s">
        <v>59</v>
      </c>
      <c r="I114" s="5">
        <v>93</v>
      </c>
      <c r="J114" s="18" t="s">
        <v>130</v>
      </c>
      <c r="K114" s="5">
        <v>66</v>
      </c>
      <c r="L114" s="18" t="s">
        <v>57</v>
      </c>
      <c r="M114" s="18" t="s">
        <v>64</v>
      </c>
      <c r="N114" s="5">
        <v>61</v>
      </c>
      <c r="O114" s="18" t="s">
        <v>267</v>
      </c>
      <c r="P114" s="18" t="s">
        <v>57</v>
      </c>
      <c r="Q114" s="18" t="s">
        <v>57</v>
      </c>
      <c r="R114" s="18" t="s">
        <v>57</v>
      </c>
      <c r="S114" s="18" t="s">
        <v>57</v>
      </c>
      <c r="T114" s="18" t="s">
        <v>57</v>
      </c>
      <c r="U114" s="18" t="s">
        <v>57</v>
      </c>
      <c r="V114" s="5">
        <v>82</v>
      </c>
      <c r="W114" s="18" t="s">
        <v>57</v>
      </c>
      <c r="X114" s="18" t="s">
        <v>190</v>
      </c>
      <c r="Y114" s="5">
        <v>93</v>
      </c>
      <c r="Z114" s="5">
        <f>50*2.5+G114*3+H114+I114*2+51*3+K114*2.5+M114+N114*4+35*2.5+V114*3+36*2+Y114*2</f>
        <v>1825.5</v>
      </c>
      <c r="AA114" s="5">
        <v>28.5</v>
      </c>
      <c r="AB114" s="5">
        <f t="shared" si="26"/>
        <v>64.0526315789474</v>
      </c>
      <c r="AC114" s="10"/>
      <c r="AD114" s="18" t="s">
        <v>312</v>
      </c>
      <c r="AE114" s="18" t="s">
        <v>313</v>
      </c>
      <c r="AF114" s="5"/>
      <c r="AG114" s="18" t="s">
        <v>57</v>
      </c>
      <c r="AH114" s="5">
        <v>81</v>
      </c>
      <c r="AI114" s="5">
        <v>83</v>
      </c>
      <c r="AJ114" s="5">
        <v>81</v>
      </c>
      <c r="AK114" s="5">
        <v>73</v>
      </c>
      <c r="AL114" s="18" t="s">
        <v>57</v>
      </c>
      <c r="AM114" s="18" t="s">
        <v>57</v>
      </c>
      <c r="AN114" s="5">
        <v>62</v>
      </c>
      <c r="AO114" s="5">
        <v>84</v>
      </c>
      <c r="AP114" s="18" t="s">
        <v>59</v>
      </c>
      <c r="AQ114" s="18" t="s">
        <v>57</v>
      </c>
      <c r="AR114" s="5">
        <v>63</v>
      </c>
      <c r="AS114" s="5">
        <v>64</v>
      </c>
      <c r="AT114" s="5">
        <v>79</v>
      </c>
      <c r="AU114" s="18" t="s">
        <v>57</v>
      </c>
      <c r="AV114" s="18" t="s">
        <v>57</v>
      </c>
      <c r="AW114" s="18" t="s">
        <v>57</v>
      </c>
      <c r="AX114" s="12">
        <f>AH114*3+AI114*1+AJ114*2+AK114*4.5+AN114*4.5+AO114*3+AP114*1+AR114*4+AS114*2+AT114*2</f>
        <v>1970.5</v>
      </c>
      <c r="AY114" s="12">
        <v>27</v>
      </c>
      <c r="AZ114" s="12">
        <f t="shared" si="27"/>
        <v>72.9814814814815</v>
      </c>
      <c r="BA114" s="12">
        <f t="shared" si="28"/>
        <v>3796</v>
      </c>
      <c r="BB114" s="12">
        <f t="shared" si="29"/>
        <v>55.5</v>
      </c>
      <c r="BC114" s="12">
        <f t="shared" si="30"/>
        <v>68.3963963963964</v>
      </c>
      <c r="BD114" s="12">
        <f t="shared" si="36"/>
        <v>0</v>
      </c>
      <c r="BE114" s="12">
        <f t="shared" si="31"/>
        <v>68.3963963963964</v>
      </c>
    </row>
    <row r="115" spans="1:57">
      <c r="A115" s="6">
        <v>112</v>
      </c>
      <c r="B115" s="18" t="s">
        <v>314</v>
      </c>
      <c r="C115" s="19" t="s">
        <v>315</v>
      </c>
      <c r="D115" s="18" t="s">
        <v>57</v>
      </c>
      <c r="E115" s="18" t="s">
        <v>57</v>
      </c>
      <c r="F115" s="18" t="s">
        <v>57</v>
      </c>
      <c r="G115" s="18" t="s">
        <v>179</v>
      </c>
      <c r="H115" s="18" t="s">
        <v>64</v>
      </c>
      <c r="I115" s="5">
        <v>82</v>
      </c>
      <c r="J115" s="5">
        <v>65</v>
      </c>
      <c r="K115" s="5">
        <v>70</v>
      </c>
      <c r="L115" s="18" t="s">
        <v>57</v>
      </c>
      <c r="M115" s="18" t="s">
        <v>64</v>
      </c>
      <c r="N115" s="5">
        <v>69</v>
      </c>
      <c r="O115" s="5">
        <v>74</v>
      </c>
      <c r="P115" s="18" t="s">
        <v>57</v>
      </c>
      <c r="Q115" s="18" t="s">
        <v>57</v>
      </c>
      <c r="R115" s="18" t="s">
        <v>57</v>
      </c>
      <c r="S115" s="18" t="s">
        <v>57</v>
      </c>
      <c r="T115" s="18" t="s">
        <v>57</v>
      </c>
      <c r="U115" s="5">
        <v>65</v>
      </c>
      <c r="V115" s="5">
        <v>74</v>
      </c>
      <c r="W115" s="18" t="s">
        <v>57</v>
      </c>
      <c r="X115" s="18" t="s">
        <v>180</v>
      </c>
      <c r="Y115" s="18" t="s">
        <v>57</v>
      </c>
      <c r="Z115" s="5">
        <f>47*3+H115+I115*2+J115*3+K115*2.5+M115+N115*4+O115*2.5+V115*3+54*2</f>
        <v>1616</v>
      </c>
      <c r="AA115" s="5">
        <v>27</v>
      </c>
      <c r="AB115" s="5">
        <f t="shared" si="26"/>
        <v>59.8518518518519</v>
      </c>
      <c r="AC115" s="10"/>
      <c r="AD115" s="18" t="s">
        <v>314</v>
      </c>
      <c r="AE115" s="18" t="s">
        <v>315</v>
      </c>
      <c r="AF115" s="18" t="s">
        <v>57</v>
      </c>
      <c r="AG115" s="18" t="s">
        <v>57</v>
      </c>
      <c r="AH115" s="5">
        <v>90</v>
      </c>
      <c r="AI115" s="5">
        <v>85</v>
      </c>
      <c r="AJ115" s="5">
        <v>74</v>
      </c>
      <c r="AK115" s="5">
        <v>74</v>
      </c>
      <c r="AL115" s="5">
        <v>63</v>
      </c>
      <c r="AM115" s="18" t="s">
        <v>57</v>
      </c>
      <c r="AN115" s="18" t="s">
        <v>57</v>
      </c>
      <c r="AO115" s="5">
        <v>72</v>
      </c>
      <c r="AP115" s="18" t="s">
        <v>64</v>
      </c>
      <c r="AQ115" s="18" t="s">
        <v>57</v>
      </c>
      <c r="AR115" s="5">
        <v>78</v>
      </c>
      <c r="AS115" s="5">
        <v>74</v>
      </c>
      <c r="AT115" s="5">
        <v>74</v>
      </c>
      <c r="AU115" s="5">
        <v>88</v>
      </c>
      <c r="AV115" s="18" t="s">
        <v>57</v>
      </c>
      <c r="AW115" s="18" t="s">
        <v>57</v>
      </c>
      <c r="AX115" s="12">
        <f>AH115*3+AI115*1+AJ115*2+AK115*4.5+AL115*2+AO115*3+AP115*1+AR115*4+AS115*2+AT115*2+AU115*2</f>
        <v>2037</v>
      </c>
      <c r="AY115" s="12">
        <v>26.5</v>
      </c>
      <c r="AZ115" s="12">
        <f t="shared" si="27"/>
        <v>76.8679245283019</v>
      </c>
      <c r="BA115" s="12">
        <f t="shared" si="28"/>
        <v>3653</v>
      </c>
      <c r="BB115" s="12">
        <f t="shared" si="29"/>
        <v>53.5</v>
      </c>
      <c r="BC115" s="12">
        <f t="shared" si="30"/>
        <v>68.2803738317757</v>
      </c>
      <c r="BD115" s="12">
        <f t="shared" si="36"/>
        <v>0</v>
      </c>
      <c r="BE115" s="12">
        <f t="shared" si="31"/>
        <v>68.2803738317757</v>
      </c>
    </row>
    <row r="116" spans="1:57">
      <c r="A116" s="6">
        <v>113</v>
      </c>
      <c r="B116" s="18" t="s">
        <v>316</v>
      </c>
      <c r="C116" s="19" t="s">
        <v>317</v>
      </c>
      <c r="D116" s="18" t="s">
        <v>57</v>
      </c>
      <c r="E116" s="18" t="s">
        <v>57</v>
      </c>
      <c r="F116" s="18" t="s">
        <v>57</v>
      </c>
      <c r="G116" s="5">
        <v>67</v>
      </c>
      <c r="H116" s="18" t="s">
        <v>64</v>
      </c>
      <c r="I116" s="5">
        <v>93</v>
      </c>
      <c r="J116" s="18" t="s">
        <v>205</v>
      </c>
      <c r="K116" s="5">
        <v>68</v>
      </c>
      <c r="L116" s="18" t="s">
        <v>57</v>
      </c>
      <c r="M116" s="18" t="s">
        <v>58</v>
      </c>
      <c r="N116" s="5">
        <v>60</v>
      </c>
      <c r="O116" s="5">
        <v>61</v>
      </c>
      <c r="P116" s="18" t="s">
        <v>57</v>
      </c>
      <c r="Q116" s="18" t="s">
        <v>57</v>
      </c>
      <c r="R116" s="18" t="s">
        <v>57</v>
      </c>
      <c r="S116" s="18" t="s">
        <v>57</v>
      </c>
      <c r="T116" s="18" t="s">
        <v>57</v>
      </c>
      <c r="U116" s="18" t="s">
        <v>190</v>
      </c>
      <c r="V116" s="5">
        <v>73</v>
      </c>
      <c r="W116" s="18" t="s">
        <v>57</v>
      </c>
      <c r="X116" s="18" t="s">
        <v>79</v>
      </c>
      <c r="Y116" s="18" t="s">
        <v>57</v>
      </c>
      <c r="Z116" s="5">
        <f>G116*3+H116+I116*2+46*3+K116*2.5+M116+N116*4+O116*2.5+V116*3+50*2+36*3</f>
        <v>1684.5</v>
      </c>
      <c r="AA116" s="5">
        <v>27</v>
      </c>
      <c r="AB116" s="5">
        <f t="shared" si="26"/>
        <v>62.3888888888889</v>
      </c>
      <c r="AC116" s="10"/>
      <c r="AD116" s="18" t="s">
        <v>316</v>
      </c>
      <c r="AE116" s="19" t="s">
        <v>317</v>
      </c>
      <c r="AF116" s="18" t="s">
        <v>57</v>
      </c>
      <c r="AG116" s="18" t="s">
        <v>57</v>
      </c>
      <c r="AH116" s="5">
        <v>80</v>
      </c>
      <c r="AI116" s="5">
        <v>87</v>
      </c>
      <c r="AJ116" s="5">
        <v>81</v>
      </c>
      <c r="AK116" s="5">
        <v>71</v>
      </c>
      <c r="AL116" s="5">
        <v>72</v>
      </c>
      <c r="AM116" s="18" t="s">
        <v>57</v>
      </c>
      <c r="AN116" s="18" t="s">
        <v>57</v>
      </c>
      <c r="AO116" s="5">
        <v>58</v>
      </c>
      <c r="AP116" s="18" t="s">
        <v>64</v>
      </c>
      <c r="AQ116" s="18" t="s">
        <v>57</v>
      </c>
      <c r="AR116" s="5">
        <v>71</v>
      </c>
      <c r="AS116" s="5">
        <v>68</v>
      </c>
      <c r="AT116" s="5">
        <v>83</v>
      </c>
      <c r="AU116" s="5">
        <v>88</v>
      </c>
      <c r="AV116" s="18" t="s">
        <v>57</v>
      </c>
      <c r="AW116" s="18" t="s">
        <v>57</v>
      </c>
      <c r="AX116" s="12">
        <f>AH116*3+AI116*1+AJ116*2+AK116*4.5+AL116*2+AO116*3+AP116*1+AR116*4+AS116*2+AT116*2+AU116*2</f>
        <v>1963.5</v>
      </c>
      <c r="AY116" s="12">
        <v>26.5</v>
      </c>
      <c r="AZ116" s="12">
        <f t="shared" si="27"/>
        <v>74.0943396226415</v>
      </c>
      <c r="BA116" s="12">
        <f t="shared" si="28"/>
        <v>3648</v>
      </c>
      <c r="BB116" s="12">
        <f t="shared" si="29"/>
        <v>53.5</v>
      </c>
      <c r="BC116" s="12">
        <f t="shared" si="30"/>
        <v>68.1869158878505</v>
      </c>
      <c r="BD116" s="12">
        <f t="shared" si="36"/>
        <v>0</v>
      </c>
      <c r="BE116" s="12">
        <f t="shared" si="31"/>
        <v>68.1869158878505</v>
      </c>
    </row>
    <row r="117" spans="1:57">
      <c r="A117" s="6">
        <v>114</v>
      </c>
      <c r="B117" s="18" t="s">
        <v>318</v>
      </c>
      <c r="C117" s="19" t="s">
        <v>319</v>
      </c>
      <c r="D117" s="18" t="s">
        <v>57</v>
      </c>
      <c r="E117" s="18" t="s">
        <v>57</v>
      </c>
      <c r="F117" s="18" t="s">
        <v>57</v>
      </c>
      <c r="G117" s="5">
        <v>67</v>
      </c>
      <c r="H117" s="18" t="s">
        <v>59</v>
      </c>
      <c r="I117" s="5">
        <v>86</v>
      </c>
      <c r="J117" s="18" t="s">
        <v>213</v>
      </c>
      <c r="K117" s="5">
        <v>74</v>
      </c>
      <c r="L117" s="18" t="s">
        <v>57</v>
      </c>
      <c r="M117" s="5">
        <v>55</v>
      </c>
      <c r="N117" s="5">
        <v>74</v>
      </c>
      <c r="O117" s="18" t="s">
        <v>320</v>
      </c>
      <c r="P117" s="18" t="s">
        <v>57</v>
      </c>
      <c r="Q117" s="18" t="s">
        <v>57</v>
      </c>
      <c r="R117" s="18" t="s">
        <v>57</v>
      </c>
      <c r="S117" s="18" t="s">
        <v>57</v>
      </c>
      <c r="T117" s="18" t="s">
        <v>57</v>
      </c>
      <c r="U117" s="18" t="s">
        <v>57</v>
      </c>
      <c r="V117" s="5">
        <v>65</v>
      </c>
      <c r="W117" s="18" t="s">
        <v>57</v>
      </c>
      <c r="X117" s="18" t="s">
        <v>79</v>
      </c>
      <c r="Y117" s="18" t="s">
        <v>57</v>
      </c>
      <c r="Z117" s="5">
        <f>G117*3+H117+I117*2+59*3+K117*2.5+M117+N117*4+29*2.5+V117*3+50*2</f>
        <v>1538.5</v>
      </c>
      <c r="AA117" s="5">
        <v>24</v>
      </c>
      <c r="AB117" s="5">
        <f t="shared" si="26"/>
        <v>64.1041666666667</v>
      </c>
      <c r="AC117" s="10"/>
      <c r="AD117" s="18" t="s">
        <v>318</v>
      </c>
      <c r="AE117" s="19" t="s">
        <v>319</v>
      </c>
      <c r="AF117" s="18" t="s">
        <v>57</v>
      </c>
      <c r="AG117" s="18" t="s">
        <v>57</v>
      </c>
      <c r="AH117" s="5">
        <v>75</v>
      </c>
      <c r="AI117" s="5">
        <v>76</v>
      </c>
      <c r="AJ117" s="5">
        <v>64</v>
      </c>
      <c r="AK117" s="5">
        <v>73</v>
      </c>
      <c r="AL117" s="5">
        <v>68</v>
      </c>
      <c r="AM117" s="18" t="s">
        <v>57</v>
      </c>
      <c r="AN117" s="5">
        <v>60</v>
      </c>
      <c r="AO117" s="5">
        <v>87</v>
      </c>
      <c r="AP117" s="18" t="s">
        <v>64</v>
      </c>
      <c r="AQ117" s="18" t="s">
        <v>57</v>
      </c>
      <c r="AR117" s="5">
        <v>69</v>
      </c>
      <c r="AS117" s="5">
        <v>54</v>
      </c>
      <c r="AT117" s="5">
        <v>75</v>
      </c>
      <c r="AU117" s="5">
        <v>79</v>
      </c>
      <c r="AV117" s="18" t="s">
        <v>57</v>
      </c>
      <c r="AW117" s="5">
        <v>75</v>
      </c>
      <c r="AX117" s="12">
        <f>AH117*3+AI117*1+AJ117*2+AK117*4.5+AL117*2+AN117*4.5+AO117*3+AP117*1+AR117*4+AS117*2+AT117*2+AU117*2+AW117*2</f>
        <v>2341.5</v>
      </c>
      <c r="AY117" s="12">
        <v>33</v>
      </c>
      <c r="AZ117" s="12">
        <f t="shared" si="27"/>
        <v>70.9545454545455</v>
      </c>
      <c r="BA117" s="12">
        <f t="shared" si="28"/>
        <v>3880</v>
      </c>
      <c r="BB117" s="12">
        <f t="shared" si="29"/>
        <v>57</v>
      </c>
      <c r="BC117" s="12">
        <f t="shared" si="30"/>
        <v>68.0701754385965</v>
      </c>
      <c r="BD117" s="12">
        <f t="shared" si="36"/>
        <v>0</v>
      </c>
      <c r="BE117" s="12">
        <f t="shared" si="31"/>
        <v>68.0701754385965</v>
      </c>
    </row>
    <row r="118" spans="1:57">
      <c r="A118" s="6">
        <v>115</v>
      </c>
      <c r="B118" s="18" t="s">
        <v>321</v>
      </c>
      <c r="C118" s="19" t="s">
        <v>322</v>
      </c>
      <c r="D118" s="18" t="s">
        <v>57</v>
      </c>
      <c r="E118" s="18" t="s">
        <v>57</v>
      </c>
      <c r="F118" s="18" t="s">
        <v>57</v>
      </c>
      <c r="G118" s="5">
        <v>69</v>
      </c>
      <c r="H118" s="18" t="s">
        <v>169</v>
      </c>
      <c r="I118" s="5">
        <v>74</v>
      </c>
      <c r="J118" s="5">
        <v>70</v>
      </c>
      <c r="K118" s="5">
        <v>78</v>
      </c>
      <c r="L118" s="18" t="s">
        <v>57</v>
      </c>
      <c r="M118" s="18" t="s">
        <v>64</v>
      </c>
      <c r="N118" s="5">
        <v>82</v>
      </c>
      <c r="O118" s="18" t="s">
        <v>323</v>
      </c>
      <c r="P118" s="18" t="s">
        <v>57</v>
      </c>
      <c r="Q118" s="18" t="s">
        <v>57</v>
      </c>
      <c r="R118" s="18" t="s">
        <v>57</v>
      </c>
      <c r="S118" s="18" t="s">
        <v>57</v>
      </c>
      <c r="T118" s="18" t="s">
        <v>57</v>
      </c>
      <c r="U118" s="18" t="s">
        <v>190</v>
      </c>
      <c r="V118" s="5">
        <v>70</v>
      </c>
      <c r="W118" s="18" t="s">
        <v>57</v>
      </c>
      <c r="X118" s="18" t="s">
        <v>208</v>
      </c>
      <c r="Y118" s="18" t="s">
        <v>57</v>
      </c>
      <c r="Z118" s="5">
        <f>G118*3+H118+I118*2+J118*3+K118*2.5+M118+N118*4+26*2.5+V118*3+57*2+36*3</f>
        <v>1725</v>
      </c>
      <c r="AA118" s="5">
        <v>27</v>
      </c>
      <c r="AB118" s="5">
        <f t="shared" si="26"/>
        <v>63.8888888888889</v>
      </c>
      <c r="AC118" s="10"/>
      <c r="AD118" s="18" t="s">
        <v>321</v>
      </c>
      <c r="AE118" s="19" t="s">
        <v>322</v>
      </c>
      <c r="AF118" s="18" t="s">
        <v>57</v>
      </c>
      <c r="AG118" s="18" t="s">
        <v>57</v>
      </c>
      <c r="AH118" s="5">
        <v>80</v>
      </c>
      <c r="AI118" s="5">
        <v>84</v>
      </c>
      <c r="AJ118" s="5">
        <v>69</v>
      </c>
      <c r="AK118" s="5">
        <v>55</v>
      </c>
      <c r="AL118" s="5">
        <v>68</v>
      </c>
      <c r="AM118" s="18" t="s">
        <v>57</v>
      </c>
      <c r="AN118" s="5">
        <v>79</v>
      </c>
      <c r="AO118" s="5">
        <v>78</v>
      </c>
      <c r="AP118" s="18" t="s">
        <v>64</v>
      </c>
      <c r="AQ118" s="18" t="s">
        <v>57</v>
      </c>
      <c r="AR118" s="5">
        <v>72</v>
      </c>
      <c r="AS118" s="5">
        <v>47</v>
      </c>
      <c r="AT118" s="5">
        <v>76</v>
      </c>
      <c r="AU118" s="5">
        <v>88</v>
      </c>
      <c r="AV118" s="18" t="s">
        <v>57</v>
      </c>
      <c r="AW118" s="18" t="s">
        <v>57</v>
      </c>
      <c r="AX118" s="12">
        <f t="shared" ref="AX118:AX120" si="41">AH118*3+AI118*1+AJ118*2+AK118*4.5+AL118*2+AN118*4.5+AO118*3+AP118*1+AR118*4+AS118*2+AT118*2+AU118*2</f>
        <v>2220</v>
      </c>
      <c r="AY118" s="12">
        <v>31</v>
      </c>
      <c r="AZ118" s="12">
        <f t="shared" si="27"/>
        <v>71.6129032258064</v>
      </c>
      <c r="BA118" s="12">
        <f t="shared" si="28"/>
        <v>3945</v>
      </c>
      <c r="BB118" s="12">
        <f t="shared" si="29"/>
        <v>58</v>
      </c>
      <c r="BC118" s="12">
        <f t="shared" si="30"/>
        <v>68.0172413793103</v>
      </c>
      <c r="BD118" s="12">
        <f t="shared" si="36"/>
        <v>0</v>
      </c>
      <c r="BE118" s="12">
        <f t="shared" si="31"/>
        <v>68.0172413793103</v>
      </c>
    </row>
    <row r="119" spans="1:57">
      <c r="A119" s="6">
        <v>116</v>
      </c>
      <c r="B119" s="18" t="s">
        <v>324</v>
      </c>
      <c r="C119" s="19" t="s">
        <v>325</v>
      </c>
      <c r="D119" s="18" t="s">
        <v>57</v>
      </c>
      <c r="E119" s="18" t="s">
        <v>57</v>
      </c>
      <c r="F119" s="18" t="s">
        <v>57</v>
      </c>
      <c r="G119" s="5">
        <v>68</v>
      </c>
      <c r="H119" s="18" t="s">
        <v>59</v>
      </c>
      <c r="I119" s="5">
        <v>75</v>
      </c>
      <c r="J119" s="5">
        <v>66</v>
      </c>
      <c r="K119" s="5">
        <v>80</v>
      </c>
      <c r="L119" s="18" t="s">
        <v>57</v>
      </c>
      <c r="M119" s="18" t="s">
        <v>59</v>
      </c>
      <c r="N119" s="18" t="s">
        <v>160</v>
      </c>
      <c r="O119" s="18" t="s">
        <v>270</v>
      </c>
      <c r="P119" s="18" t="s">
        <v>57</v>
      </c>
      <c r="Q119" s="18" t="s">
        <v>57</v>
      </c>
      <c r="R119" s="18" t="s">
        <v>57</v>
      </c>
      <c r="S119" s="18" t="s">
        <v>57</v>
      </c>
      <c r="T119" s="18" t="s">
        <v>57</v>
      </c>
      <c r="U119" s="5">
        <v>64</v>
      </c>
      <c r="V119" s="5">
        <v>80</v>
      </c>
      <c r="W119" s="18" t="s">
        <v>57</v>
      </c>
      <c r="X119" s="18" t="s">
        <v>225</v>
      </c>
      <c r="Y119" s="18" t="s">
        <v>57</v>
      </c>
      <c r="Z119" s="5">
        <f>G119*3+H119+I119*2+J119*3+K119*2.5+M119+53*4+31*2.5+V119*3+45*2+64*3</f>
        <v>1733.5</v>
      </c>
      <c r="AA119" s="5">
        <v>27</v>
      </c>
      <c r="AB119" s="5">
        <f t="shared" si="26"/>
        <v>64.2037037037037</v>
      </c>
      <c r="AC119" s="10"/>
      <c r="AD119" s="18" t="s">
        <v>324</v>
      </c>
      <c r="AE119" s="19" t="s">
        <v>325</v>
      </c>
      <c r="AF119" s="18" t="s">
        <v>57</v>
      </c>
      <c r="AG119" s="18" t="s">
        <v>57</v>
      </c>
      <c r="AH119" s="5">
        <v>78</v>
      </c>
      <c r="AI119" s="5">
        <v>80</v>
      </c>
      <c r="AJ119" s="5">
        <v>86</v>
      </c>
      <c r="AK119" s="5">
        <v>66</v>
      </c>
      <c r="AL119" s="5">
        <v>69</v>
      </c>
      <c r="AM119" s="18" t="s">
        <v>57</v>
      </c>
      <c r="AN119" s="5">
        <v>75</v>
      </c>
      <c r="AO119" s="5">
        <v>78</v>
      </c>
      <c r="AP119" s="18" t="s">
        <v>64</v>
      </c>
      <c r="AQ119" s="18" t="s">
        <v>57</v>
      </c>
      <c r="AR119" s="5">
        <v>64</v>
      </c>
      <c r="AS119" s="5">
        <v>44</v>
      </c>
      <c r="AT119" s="5">
        <v>73</v>
      </c>
      <c r="AU119" s="5">
        <v>77</v>
      </c>
      <c r="AV119" s="18" t="s">
        <v>57</v>
      </c>
      <c r="AW119" s="18" t="s">
        <v>57</v>
      </c>
      <c r="AX119" s="12">
        <f t="shared" si="41"/>
        <v>2211.5</v>
      </c>
      <c r="AY119" s="12">
        <v>31</v>
      </c>
      <c r="AZ119" s="12">
        <f t="shared" si="27"/>
        <v>71.3387096774194</v>
      </c>
      <c r="BA119" s="12">
        <f t="shared" si="28"/>
        <v>3945</v>
      </c>
      <c r="BB119" s="12">
        <f t="shared" si="29"/>
        <v>58</v>
      </c>
      <c r="BC119" s="12">
        <f t="shared" si="30"/>
        <v>68.0172413793103</v>
      </c>
      <c r="BD119" s="12">
        <f t="shared" si="36"/>
        <v>0</v>
      </c>
      <c r="BE119" s="12">
        <f t="shared" si="31"/>
        <v>68.0172413793103</v>
      </c>
    </row>
    <row r="120" spans="1:57">
      <c r="A120" s="6">
        <v>117</v>
      </c>
      <c r="B120" s="18" t="s">
        <v>326</v>
      </c>
      <c r="C120" s="19" t="s">
        <v>327</v>
      </c>
      <c r="D120" s="18" t="s">
        <v>57</v>
      </c>
      <c r="E120" s="18" t="s">
        <v>57</v>
      </c>
      <c r="F120" s="18" t="s">
        <v>57</v>
      </c>
      <c r="G120" s="5">
        <v>79</v>
      </c>
      <c r="H120" s="18" t="s">
        <v>64</v>
      </c>
      <c r="I120" s="5">
        <v>85</v>
      </c>
      <c r="J120" s="18" t="s">
        <v>163</v>
      </c>
      <c r="K120" s="5">
        <v>80</v>
      </c>
      <c r="L120" s="18" t="s">
        <v>57</v>
      </c>
      <c r="M120" s="18" t="s">
        <v>59</v>
      </c>
      <c r="N120" s="18" t="s">
        <v>225</v>
      </c>
      <c r="O120" s="18" t="s">
        <v>240</v>
      </c>
      <c r="P120" s="18" t="s">
        <v>57</v>
      </c>
      <c r="Q120" s="18" t="s">
        <v>57</v>
      </c>
      <c r="R120" s="18" t="s">
        <v>57</v>
      </c>
      <c r="S120" s="18" t="s">
        <v>57</v>
      </c>
      <c r="T120" s="18" t="s">
        <v>57</v>
      </c>
      <c r="U120" s="18" t="s">
        <v>57</v>
      </c>
      <c r="V120" s="5">
        <v>77</v>
      </c>
      <c r="W120" s="18" t="s">
        <v>57</v>
      </c>
      <c r="X120" s="5">
        <v>75</v>
      </c>
      <c r="Y120" s="18" t="s">
        <v>57</v>
      </c>
      <c r="Z120" s="5">
        <f>G120*3+H120+I120*2+41*3+K120*2.5+M120+45*4+43*2.5+V120*3+X120*2</f>
        <v>1558.5</v>
      </c>
      <c r="AA120" s="5">
        <v>24</v>
      </c>
      <c r="AB120" s="5">
        <f t="shared" si="26"/>
        <v>64.9375</v>
      </c>
      <c r="AC120" s="10"/>
      <c r="AD120" s="18" t="s">
        <v>326</v>
      </c>
      <c r="AE120" s="19" t="s">
        <v>327</v>
      </c>
      <c r="AF120" s="18" t="s">
        <v>57</v>
      </c>
      <c r="AG120" s="18" t="s">
        <v>57</v>
      </c>
      <c r="AH120" s="5">
        <v>90</v>
      </c>
      <c r="AI120" s="5">
        <v>79</v>
      </c>
      <c r="AJ120" s="5">
        <v>76</v>
      </c>
      <c r="AK120" s="5">
        <v>69</v>
      </c>
      <c r="AL120" s="5">
        <v>36</v>
      </c>
      <c r="AM120" s="18" t="s">
        <v>57</v>
      </c>
      <c r="AN120" s="5">
        <v>66</v>
      </c>
      <c r="AO120" s="5">
        <v>82</v>
      </c>
      <c r="AP120" s="18" t="s">
        <v>59</v>
      </c>
      <c r="AQ120" s="18" t="s">
        <v>57</v>
      </c>
      <c r="AR120" s="5">
        <v>62</v>
      </c>
      <c r="AS120" s="5">
        <v>65</v>
      </c>
      <c r="AT120" s="5">
        <v>77</v>
      </c>
      <c r="AU120" s="5">
        <v>68</v>
      </c>
      <c r="AV120" s="18" t="s">
        <v>57</v>
      </c>
      <c r="AW120" s="18" t="s">
        <v>57</v>
      </c>
      <c r="AX120" s="12">
        <f t="shared" si="41"/>
        <v>2179.5</v>
      </c>
      <c r="AY120" s="12">
        <v>31</v>
      </c>
      <c r="AZ120" s="12">
        <f t="shared" si="27"/>
        <v>70.3064516129032</v>
      </c>
      <c r="BA120" s="12">
        <f t="shared" si="28"/>
        <v>3738</v>
      </c>
      <c r="BB120" s="12">
        <f t="shared" si="29"/>
        <v>55</v>
      </c>
      <c r="BC120" s="12">
        <f t="shared" si="30"/>
        <v>67.9636363636364</v>
      </c>
      <c r="BD120" s="12">
        <f t="shared" si="36"/>
        <v>0</v>
      </c>
      <c r="BE120" s="12">
        <f t="shared" si="31"/>
        <v>67.9636363636364</v>
      </c>
    </row>
    <row r="121" spans="1:57">
      <c r="A121" s="6">
        <v>118</v>
      </c>
      <c r="B121" s="18" t="s">
        <v>328</v>
      </c>
      <c r="C121" s="19" t="s">
        <v>329</v>
      </c>
      <c r="D121" s="18" t="s">
        <v>57</v>
      </c>
      <c r="E121" s="18" t="s">
        <v>57</v>
      </c>
      <c r="F121" s="18" t="s">
        <v>57</v>
      </c>
      <c r="G121" s="5">
        <v>79</v>
      </c>
      <c r="H121" s="18" t="s">
        <v>64</v>
      </c>
      <c r="I121" s="5">
        <v>76</v>
      </c>
      <c r="J121" s="18" t="s">
        <v>330</v>
      </c>
      <c r="K121" s="5">
        <v>88</v>
      </c>
      <c r="L121" s="18" t="s">
        <v>57</v>
      </c>
      <c r="M121" s="18" t="s">
        <v>64</v>
      </c>
      <c r="N121" s="5">
        <v>72</v>
      </c>
      <c r="O121" s="18" t="s">
        <v>331</v>
      </c>
      <c r="P121" s="18" t="s">
        <v>57</v>
      </c>
      <c r="Q121" s="18" t="s">
        <v>57</v>
      </c>
      <c r="R121" s="18" t="s">
        <v>57</v>
      </c>
      <c r="S121" s="18" t="s">
        <v>57</v>
      </c>
      <c r="T121" s="18" t="s">
        <v>57</v>
      </c>
      <c r="U121" s="5">
        <v>60</v>
      </c>
      <c r="V121" s="5">
        <v>74</v>
      </c>
      <c r="W121" s="18" t="s">
        <v>57</v>
      </c>
      <c r="X121" s="5">
        <v>68</v>
      </c>
      <c r="Y121" s="18" t="s">
        <v>332</v>
      </c>
      <c r="Z121" s="5">
        <f>G121*3+H121+I121*2+47*3+K121*2.5+M121+N121*4+24*2.5+U121*3+V121*3+X121*2</f>
        <v>1786</v>
      </c>
      <c r="AA121" s="5">
        <v>29</v>
      </c>
      <c r="AB121" s="5">
        <f t="shared" si="26"/>
        <v>61.5862068965517</v>
      </c>
      <c r="AC121" s="10"/>
      <c r="AD121" s="18" t="s">
        <v>328</v>
      </c>
      <c r="AE121" s="18" t="s">
        <v>329</v>
      </c>
      <c r="AF121" s="18" t="s">
        <v>57</v>
      </c>
      <c r="AG121" s="18" t="s">
        <v>57</v>
      </c>
      <c r="AH121" s="5">
        <v>93</v>
      </c>
      <c r="AI121" s="5">
        <v>84</v>
      </c>
      <c r="AJ121" s="5">
        <v>72</v>
      </c>
      <c r="AK121" s="5">
        <v>81</v>
      </c>
      <c r="AL121" s="5">
        <v>63</v>
      </c>
      <c r="AM121" s="18" t="s">
        <v>57</v>
      </c>
      <c r="AN121" s="18" t="s">
        <v>57</v>
      </c>
      <c r="AO121" s="5">
        <v>89</v>
      </c>
      <c r="AP121" s="18" t="s">
        <v>64</v>
      </c>
      <c r="AQ121" s="18" t="s">
        <v>57</v>
      </c>
      <c r="AR121" s="5">
        <v>68</v>
      </c>
      <c r="AS121" s="5">
        <v>70</v>
      </c>
      <c r="AT121" s="5">
        <v>91</v>
      </c>
      <c r="AU121" s="5">
        <v>76</v>
      </c>
      <c r="AV121" s="18" t="s">
        <v>57</v>
      </c>
      <c r="AW121" s="18" t="s">
        <v>243</v>
      </c>
      <c r="AX121" s="12">
        <f>AH121*3+AI121*1+AJ121*2+AK121*4.5+AL121*2+AO121*3+AP121*1+AR121*4+AS121*2+AT121*2+AU121*2</f>
        <v>2085.5</v>
      </c>
      <c r="AY121" s="12">
        <v>28.5</v>
      </c>
      <c r="AZ121" s="12">
        <f t="shared" si="27"/>
        <v>73.1754385964912</v>
      </c>
      <c r="BA121" s="12">
        <f t="shared" si="28"/>
        <v>3871.5</v>
      </c>
      <c r="BB121" s="12">
        <f t="shared" si="29"/>
        <v>57.5</v>
      </c>
      <c r="BC121" s="12">
        <f t="shared" si="30"/>
        <v>67.3304347826087</v>
      </c>
      <c r="BD121" s="12">
        <f t="shared" si="36"/>
        <v>0</v>
      </c>
      <c r="BE121" s="12">
        <f t="shared" si="31"/>
        <v>67.3304347826087</v>
      </c>
    </row>
    <row r="122" spans="1:57">
      <c r="A122" s="6">
        <v>119</v>
      </c>
      <c r="B122" s="18" t="s">
        <v>333</v>
      </c>
      <c r="C122" s="19" t="s">
        <v>334</v>
      </c>
      <c r="D122" s="18" t="s">
        <v>57</v>
      </c>
      <c r="E122" s="18" t="s">
        <v>57</v>
      </c>
      <c r="F122" s="18" t="s">
        <v>57</v>
      </c>
      <c r="G122" s="5">
        <v>67</v>
      </c>
      <c r="H122" s="18" t="s">
        <v>64</v>
      </c>
      <c r="I122" s="5">
        <v>78</v>
      </c>
      <c r="J122" s="18" t="s">
        <v>130</v>
      </c>
      <c r="K122" s="5">
        <v>67</v>
      </c>
      <c r="L122" s="18" t="s">
        <v>57</v>
      </c>
      <c r="M122" s="18" t="s">
        <v>169</v>
      </c>
      <c r="N122" s="5">
        <v>62</v>
      </c>
      <c r="O122" s="18" t="s">
        <v>160</v>
      </c>
      <c r="P122" s="18" t="s">
        <v>57</v>
      </c>
      <c r="Q122" s="18" t="s">
        <v>57</v>
      </c>
      <c r="R122" s="18" t="s">
        <v>57</v>
      </c>
      <c r="S122" s="18" t="s">
        <v>57</v>
      </c>
      <c r="T122" s="18" t="s">
        <v>57</v>
      </c>
      <c r="U122" s="18" t="s">
        <v>57</v>
      </c>
      <c r="V122" s="5">
        <v>70</v>
      </c>
      <c r="W122" s="18" t="s">
        <v>57</v>
      </c>
      <c r="X122" s="18" t="s">
        <v>309</v>
      </c>
      <c r="Y122" s="18" t="s">
        <v>57</v>
      </c>
      <c r="Z122" s="5">
        <f>G122*3+H122+I122*2+51*3+K122*2.5+M122+N122*4+53*2.5+V122*3+30*2</f>
        <v>1468</v>
      </c>
      <c r="AA122" s="5">
        <v>24</v>
      </c>
      <c r="AB122" s="5">
        <f t="shared" si="26"/>
        <v>61.1666666666667</v>
      </c>
      <c r="AC122" s="10"/>
      <c r="AD122" s="18" t="s">
        <v>333</v>
      </c>
      <c r="AE122" s="19" t="s">
        <v>334</v>
      </c>
      <c r="AF122" s="18" t="s">
        <v>57</v>
      </c>
      <c r="AG122" s="18" t="s">
        <v>57</v>
      </c>
      <c r="AH122" s="5">
        <v>84</v>
      </c>
      <c r="AI122" s="5">
        <v>82</v>
      </c>
      <c r="AJ122" s="5">
        <v>79</v>
      </c>
      <c r="AK122" s="5">
        <v>78</v>
      </c>
      <c r="AL122" s="5">
        <v>55</v>
      </c>
      <c r="AM122" s="18" t="s">
        <v>57</v>
      </c>
      <c r="AN122" s="18" t="s">
        <v>57</v>
      </c>
      <c r="AO122" s="5">
        <v>70</v>
      </c>
      <c r="AP122" s="18" t="s">
        <v>59</v>
      </c>
      <c r="AQ122" s="18" t="s">
        <v>57</v>
      </c>
      <c r="AR122" s="5">
        <v>63</v>
      </c>
      <c r="AS122" s="5">
        <v>61</v>
      </c>
      <c r="AT122" s="5">
        <v>79</v>
      </c>
      <c r="AU122" s="5">
        <v>66</v>
      </c>
      <c r="AV122" s="18" t="s">
        <v>57</v>
      </c>
      <c r="AW122" s="18" t="s">
        <v>57</v>
      </c>
      <c r="AX122" s="12">
        <f>AH122*3+AI122*1+AJ122*2+AK122*4.5+AL122*2+AO122*3+AP122*1+AR122*4+AS122*2+AT122*2+AU122*2</f>
        <v>1912</v>
      </c>
      <c r="AY122" s="12">
        <v>26.5</v>
      </c>
      <c r="AZ122" s="12">
        <f t="shared" si="27"/>
        <v>72.1509433962264</v>
      </c>
      <c r="BA122" s="12">
        <f t="shared" si="28"/>
        <v>3380</v>
      </c>
      <c r="BB122" s="12">
        <f t="shared" si="29"/>
        <v>50.5</v>
      </c>
      <c r="BC122" s="12">
        <f t="shared" si="30"/>
        <v>66.9306930693069</v>
      </c>
      <c r="BD122" s="12">
        <f t="shared" si="36"/>
        <v>0</v>
      </c>
      <c r="BE122" s="12">
        <f t="shared" si="31"/>
        <v>66.9306930693069</v>
      </c>
    </row>
    <row r="123" spans="1:57">
      <c r="A123" s="6">
        <v>120</v>
      </c>
      <c r="B123" s="18" t="s">
        <v>335</v>
      </c>
      <c r="C123" s="19" t="s">
        <v>336</v>
      </c>
      <c r="D123" s="18" t="s">
        <v>57</v>
      </c>
      <c r="E123" s="18" t="s">
        <v>57</v>
      </c>
      <c r="F123" s="18" t="s">
        <v>57</v>
      </c>
      <c r="G123" s="5">
        <v>71</v>
      </c>
      <c r="H123" s="18" t="s">
        <v>64</v>
      </c>
      <c r="I123" s="5">
        <v>78</v>
      </c>
      <c r="J123" s="18" t="s">
        <v>180</v>
      </c>
      <c r="K123" s="5">
        <v>70</v>
      </c>
      <c r="L123" s="18" t="s">
        <v>57</v>
      </c>
      <c r="M123" s="18" t="s">
        <v>59</v>
      </c>
      <c r="N123" s="18" t="s">
        <v>243</v>
      </c>
      <c r="O123" s="18" t="s">
        <v>179</v>
      </c>
      <c r="P123" s="18" t="s">
        <v>57</v>
      </c>
      <c r="Q123" s="18" t="s">
        <v>57</v>
      </c>
      <c r="R123" s="18" t="s">
        <v>57</v>
      </c>
      <c r="S123" s="18" t="s">
        <v>57</v>
      </c>
      <c r="T123" s="18" t="s">
        <v>57</v>
      </c>
      <c r="U123" s="18" t="s">
        <v>57</v>
      </c>
      <c r="V123" s="5">
        <v>74</v>
      </c>
      <c r="W123" s="18" t="s">
        <v>57</v>
      </c>
      <c r="X123" s="18" t="s">
        <v>79</v>
      </c>
      <c r="Y123" s="18" t="s">
        <v>57</v>
      </c>
      <c r="Z123" s="5">
        <f>G123*3+H123+I123*2+54*3+K123*2.5+M123+47*2.5+V123*3+50*2</f>
        <v>1305.5</v>
      </c>
      <c r="AA123" s="5">
        <v>24</v>
      </c>
      <c r="AB123" s="5">
        <f t="shared" si="26"/>
        <v>54.3958333333333</v>
      </c>
      <c r="AC123" s="10"/>
      <c r="AD123" s="18" t="s">
        <v>335</v>
      </c>
      <c r="AE123" s="19" t="s">
        <v>336</v>
      </c>
      <c r="AF123" s="18" t="s">
        <v>57</v>
      </c>
      <c r="AG123" s="18" t="s">
        <v>57</v>
      </c>
      <c r="AH123" s="5">
        <v>75</v>
      </c>
      <c r="AI123" s="5">
        <v>74</v>
      </c>
      <c r="AJ123" s="5">
        <v>77</v>
      </c>
      <c r="AK123" s="5">
        <v>73</v>
      </c>
      <c r="AL123" s="5">
        <v>66</v>
      </c>
      <c r="AM123" s="18" t="s">
        <v>57</v>
      </c>
      <c r="AN123" s="5">
        <v>78</v>
      </c>
      <c r="AO123" s="5">
        <v>78</v>
      </c>
      <c r="AP123" s="18" t="s">
        <v>59</v>
      </c>
      <c r="AQ123" s="18" t="s">
        <v>57</v>
      </c>
      <c r="AR123" s="5">
        <v>71</v>
      </c>
      <c r="AS123" s="5">
        <v>50</v>
      </c>
      <c r="AT123" s="5">
        <v>83</v>
      </c>
      <c r="AU123" s="5">
        <v>81</v>
      </c>
      <c r="AV123" s="18" t="s">
        <v>57</v>
      </c>
      <c r="AW123" s="18" t="s">
        <v>57</v>
      </c>
      <c r="AX123" s="12">
        <f t="shared" ref="AX123:AX126" si="42">AH123*3+AI123*1+AJ123*2+AK123*4.5+AL123*2+AN123*4.5+AO123*3+AP123*1+AR123*4+AS123*2+AT123*2+AU123*2</f>
        <v>2295.5</v>
      </c>
      <c r="AY123" s="12">
        <v>31</v>
      </c>
      <c r="AZ123" s="12">
        <f t="shared" si="27"/>
        <v>74.0483870967742</v>
      </c>
      <c r="BA123" s="12">
        <f t="shared" si="28"/>
        <v>3601</v>
      </c>
      <c r="BB123" s="12">
        <f t="shared" si="29"/>
        <v>55</v>
      </c>
      <c r="BC123" s="12">
        <f t="shared" si="30"/>
        <v>65.4727272727273</v>
      </c>
      <c r="BD123" s="12">
        <f t="shared" si="36"/>
        <v>0</v>
      </c>
      <c r="BE123" s="12">
        <f t="shared" si="31"/>
        <v>65.4727272727273</v>
      </c>
    </row>
    <row r="124" spans="1:57">
      <c r="A124" s="6">
        <v>121</v>
      </c>
      <c r="B124" s="18" t="s">
        <v>337</v>
      </c>
      <c r="C124" s="19" t="s">
        <v>338</v>
      </c>
      <c r="D124" s="18" t="s">
        <v>57</v>
      </c>
      <c r="E124" s="18" t="s">
        <v>57</v>
      </c>
      <c r="F124" s="18" t="s">
        <v>57</v>
      </c>
      <c r="G124" s="5">
        <v>76</v>
      </c>
      <c r="H124" s="18" t="s">
        <v>64</v>
      </c>
      <c r="I124" s="5">
        <v>88</v>
      </c>
      <c r="J124" s="5">
        <v>70</v>
      </c>
      <c r="K124" s="5">
        <v>74</v>
      </c>
      <c r="L124" s="18" t="s">
        <v>57</v>
      </c>
      <c r="M124" s="18" t="s">
        <v>243</v>
      </c>
      <c r="N124" s="5">
        <v>69</v>
      </c>
      <c r="O124" s="18" t="s">
        <v>252</v>
      </c>
      <c r="P124" s="18" t="s">
        <v>57</v>
      </c>
      <c r="Q124" s="18" t="s">
        <v>57</v>
      </c>
      <c r="R124" s="18" t="s">
        <v>57</v>
      </c>
      <c r="S124" s="18" t="s">
        <v>57</v>
      </c>
      <c r="T124" s="18" t="s">
        <v>57</v>
      </c>
      <c r="U124" s="18" t="s">
        <v>57</v>
      </c>
      <c r="V124" s="5">
        <v>63</v>
      </c>
      <c r="W124" s="18" t="s">
        <v>57</v>
      </c>
      <c r="X124" s="18" t="s">
        <v>183</v>
      </c>
      <c r="Y124" s="18" t="s">
        <v>243</v>
      </c>
      <c r="Z124" s="5">
        <f>G124*3+H124+I124*2+J124*3+K124*2.5+M124+N124*4+48*2.5+V124*3+56*2</f>
        <v>1571</v>
      </c>
      <c r="AA124" s="5">
        <v>26</v>
      </c>
      <c r="AB124" s="5">
        <f t="shared" si="26"/>
        <v>60.4230769230769</v>
      </c>
      <c r="AC124" s="10"/>
      <c r="AD124" s="18" t="s">
        <v>337</v>
      </c>
      <c r="AE124" s="19" t="s">
        <v>338</v>
      </c>
      <c r="AF124" s="18" t="s">
        <v>57</v>
      </c>
      <c r="AG124" s="18" t="s">
        <v>57</v>
      </c>
      <c r="AH124" s="5">
        <v>76</v>
      </c>
      <c r="AI124" s="5">
        <v>75</v>
      </c>
      <c r="AJ124" s="5">
        <v>77</v>
      </c>
      <c r="AK124" s="5">
        <v>68</v>
      </c>
      <c r="AL124" s="5">
        <v>66</v>
      </c>
      <c r="AM124" s="18" t="s">
        <v>57</v>
      </c>
      <c r="AN124" s="5">
        <v>60</v>
      </c>
      <c r="AO124" s="5">
        <v>67</v>
      </c>
      <c r="AP124" s="18" t="s">
        <v>64</v>
      </c>
      <c r="AQ124" s="18" t="s">
        <v>57</v>
      </c>
      <c r="AR124" s="5">
        <v>70</v>
      </c>
      <c r="AS124" s="5">
        <v>56</v>
      </c>
      <c r="AT124" s="5">
        <v>74</v>
      </c>
      <c r="AU124" s="5">
        <v>86</v>
      </c>
      <c r="AV124" s="5"/>
      <c r="AW124" s="18" t="s">
        <v>57</v>
      </c>
      <c r="AX124" s="12">
        <f t="shared" si="42"/>
        <v>2153</v>
      </c>
      <c r="AY124" s="12">
        <v>31</v>
      </c>
      <c r="AZ124" s="12">
        <f t="shared" si="27"/>
        <v>69.4516129032258</v>
      </c>
      <c r="BA124" s="12">
        <f t="shared" si="28"/>
        <v>3724</v>
      </c>
      <c r="BB124" s="12">
        <f t="shared" si="29"/>
        <v>57</v>
      </c>
      <c r="BC124" s="12">
        <f t="shared" si="30"/>
        <v>65.3333333333333</v>
      </c>
      <c r="BD124" s="12">
        <f t="shared" si="36"/>
        <v>0</v>
      </c>
      <c r="BE124" s="12">
        <f t="shared" si="31"/>
        <v>65.3333333333333</v>
      </c>
    </row>
    <row r="125" spans="1:57">
      <c r="A125" s="6">
        <v>122</v>
      </c>
      <c r="B125" s="18" t="s">
        <v>339</v>
      </c>
      <c r="C125" s="19" t="s">
        <v>340</v>
      </c>
      <c r="D125" s="18" t="s">
        <v>57</v>
      </c>
      <c r="E125" s="18" t="s">
        <v>57</v>
      </c>
      <c r="F125" s="18" t="s">
        <v>57</v>
      </c>
      <c r="G125" s="5">
        <v>70</v>
      </c>
      <c r="H125" s="18" t="s">
        <v>64</v>
      </c>
      <c r="I125" s="5">
        <v>86</v>
      </c>
      <c r="J125" s="18" t="s">
        <v>180</v>
      </c>
      <c r="K125" s="5">
        <v>60</v>
      </c>
      <c r="L125" s="5">
        <v>72</v>
      </c>
      <c r="M125" s="18" t="s">
        <v>59</v>
      </c>
      <c r="N125" s="5">
        <v>70</v>
      </c>
      <c r="O125" s="18" t="s">
        <v>341</v>
      </c>
      <c r="P125" s="18" t="s">
        <v>57</v>
      </c>
      <c r="Q125" s="18" t="s">
        <v>57</v>
      </c>
      <c r="R125" s="18" t="s">
        <v>57</v>
      </c>
      <c r="S125" s="18" t="s">
        <v>57</v>
      </c>
      <c r="T125" s="18" t="s">
        <v>57</v>
      </c>
      <c r="U125" s="18" t="s">
        <v>160</v>
      </c>
      <c r="V125" s="5">
        <v>75</v>
      </c>
      <c r="W125" s="18" t="s">
        <v>57</v>
      </c>
      <c r="X125" s="18" t="s">
        <v>205</v>
      </c>
      <c r="Y125" s="5">
        <v>70</v>
      </c>
      <c r="Z125" s="5">
        <f>G125*3+H125+I125*2+54*3+K125*2.5+M125+N125*4+38*2.5+V125*3+46*2+53*3+70*2</f>
        <v>1845</v>
      </c>
      <c r="AA125" s="5">
        <v>30.5</v>
      </c>
      <c r="AB125" s="5">
        <f t="shared" si="26"/>
        <v>60.4918032786885</v>
      </c>
      <c r="AC125" s="10"/>
      <c r="AD125" s="18" t="s">
        <v>339</v>
      </c>
      <c r="AE125" s="19" t="s">
        <v>340</v>
      </c>
      <c r="AF125" s="18" t="s">
        <v>57</v>
      </c>
      <c r="AG125" s="18" t="s">
        <v>57</v>
      </c>
      <c r="AH125" s="5">
        <v>86</v>
      </c>
      <c r="AI125" s="5">
        <v>86</v>
      </c>
      <c r="AJ125" s="5">
        <v>67</v>
      </c>
      <c r="AK125" s="5">
        <v>78</v>
      </c>
      <c r="AL125" s="5">
        <v>51</v>
      </c>
      <c r="AM125" s="18" t="s">
        <v>57</v>
      </c>
      <c r="AN125" s="5">
        <v>60</v>
      </c>
      <c r="AO125" s="5">
        <v>62</v>
      </c>
      <c r="AP125" s="18" t="s">
        <v>64</v>
      </c>
      <c r="AQ125" s="18" t="s">
        <v>57</v>
      </c>
      <c r="AR125" s="5">
        <v>61</v>
      </c>
      <c r="AS125" s="5">
        <v>47</v>
      </c>
      <c r="AT125" s="5">
        <v>81</v>
      </c>
      <c r="AU125" s="5">
        <v>74</v>
      </c>
      <c r="AV125" s="18" t="s">
        <v>57</v>
      </c>
      <c r="AW125" s="18" t="s">
        <v>57</v>
      </c>
      <c r="AX125" s="12">
        <f t="shared" si="42"/>
        <v>2110</v>
      </c>
      <c r="AY125" s="12">
        <v>31</v>
      </c>
      <c r="AZ125" s="12">
        <f t="shared" si="27"/>
        <v>68.0645161290323</v>
      </c>
      <c r="BA125" s="12">
        <f t="shared" si="28"/>
        <v>3955</v>
      </c>
      <c r="BB125" s="12">
        <f t="shared" si="29"/>
        <v>61.5</v>
      </c>
      <c r="BC125" s="12">
        <f t="shared" si="30"/>
        <v>64.3089430894309</v>
      </c>
      <c r="BD125" s="12">
        <v>0.5</v>
      </c>
      <c r="BE125" s="12">
        <f t="shared" si="31"/>
        <v>64.8089430894309</v>
      </c>
    </row>
    <row r="126" spans="1:57">
      <c r="A126" s="6">
        <v>123</v>
      </c>
      <c r="B126" s="18" t="s">
        <v>342</v>
      </c>
      <c r="C126" s="19" t="s">
        <v>343</v>
      </c>
      <c r="D126" s="18" t="s">
        <v>57</v>
      </c>
      <c r="E126" s="18" t="s">
        <v>57</v>
      </c>
      <c r="F126" s="18" t="s">
        <v>57</v>
      </c>
      <c r="G126" s="5">
        <v>69</v>
      </c>
      <c r="H126" s="18" t="s">
        <v>64</v>
      </c>
      <c r="I126" s="5">
        <v>91</v>
      </c>
      <c r="J126" s="5">
        <v>67</v>
      </c>
      <c r="K126" s="18" t="s">
        <v>190</v>
      </c>
      <c r="L126" s="18" t="s">
        <v>57</v>
      </c>
      <c r="M126" s="18" t="s">
        <v>64</v>
      </c>
      <c r="N126" s="18" t="s">
        <v>270</v>
      </c>
      <c r="O126" s="5">
        <v>62</v>
      </c>
      <c r="P126" s="18" t="s">
        <v>57</v>
      </c>
      <c r="Q126" s="18" t="s">
        <v>57</v>
      </c>
      <c r="R126" s="18" t="s">
        <v>57</v>
      </c>
      <c r="S126" s="18" t="s">
        <v>57</v>
      </c>
      <c r="T126" s="18" t="s">
        <v>57</v>
      </c>
      <c r="U126" s="18" t="s">
        <v>57</v>
      </c>
      <c r="V126" s="18" t="s">
        <v>172</v>
      </c>
      <c r="W126" s="18" t="s">
        <v>57</v>
      </c>
      <c r="X126" s="5">
        <v>60</v>
      </c>
      <c r="Y126" s="18" t="s">
        <v>57</v>
      </c>
      <c r="Z126" s="5">
        <f>G126*3+H126+I126*2+J126*3+36*2.5+M126+31*4+O126*2.5+49*3+X126*2</f>
        <v>1376</v>
      </c>
      <c r="AA126" s="5">
        <v>24</v>
      </c>
      <c r="AB126" s="5">
        <f t="shared" si="26"/>
        <v>57.3333333333333</v>
      </c>
      <c r="AC126" s="10"/>
      <c r="AD126" s="18" t="s">
        <v>342</v>
      </c>
      <c r="AE126" s="18" t="s">
        <v>343</v>
      </c>
      <c r="AF126" s="18" t="s">
        <v>57</v>
      </c>
      <c r="AG126" s="18" t="s">
        <v>57</v>
      </c>
      <c r="AH126" s="5">
        <v>84</v>
      </c>
      <c r="AI126" s="5">
        <v>80</v>
      </c>
      <c r="AJ126" s="5">
        <v>74</v>
      </c>
      <c r="AK126" s="5">
        <v>70</v>
      </c>
      <c r="AL126" s="5">
        <v>78</v>
      </c>
      <c r="AM126" s="18" t="s">
        <v>57</v>
      </c>
      <c r="AN126" s="5">
        <v>60</v>
      </c>
      <c r="AO126" s="5">
        <v>70</v>
      </c>
      <c r="AP126" s="18" t="s">
        <v>64</v>
      </c>
      <c r="AQ126" s="18" t="s">
        <v>57</v>
      </c>
      <c r="AR126" s="5">
        <v>64</v>
      </c>
      <c r="AS126" s="5">
        <v>61</v>
      </c>
      <c r="AT126" s="5">
        <v>78</v>
      </c>
      <c r="AU126" s="5">
        <v>66</v>
      </c>
      <c r="AV126" s="18" t="s">
        <v>57</v>
      </c>
      <c r="AW126" s="18" t="s">
        <v>57</v>
      </c>
      <c r="AX126" s="12">
        <f t="shared" si="42"/>
        <v>2172</v>
      </c>
      <c r="AY126" s="12">
        <v>31</v>
      </c>
      <c r="AZ126" s="12">
        <f t="shared" si="27"/>
        <v>70.0645161290323</v>
      </c>
      <c r="BA126" s="12">
        <f t="shared" si="28"/>
        <v>3548</v>
      </c>
      <c r="BB126" s="12">
        <f t="shared" si="29"/>
        <v>55</v>
      </c>
      <c r="BC126" s="12">
        <f t="shared" si="30"/>
        <v>64.5090909090909</v>
      </c>
      <c r="BD126" s="12">
        <f t="shared" ref="BD126:BD147" si="43">0</f>
        <v>0</v>
      </c>
      <c r="BE126" s="12">
        <f t="shared" si="31"/>
        <v>64.5090909090909</v>
      </c>
    </row>
    <row r="127" spans="1:57">
      <c r="A127" s="6">
        <v>124</v>
      </c>
      <c r="B127" s="18" t="s">
        <v>344</v>
      </c>
      <c r="C127" s="19" t="s">
        <v>345</v>
      </c>
      <c r="D127" s="18" t="s">
        <v>57</v>
      </c>
      <c r="E127" s="18" t="s">
        <v>57</v>
      </c>
      <c r="F127" s="18" t="s">
        <v>57</v>
      </c>
      <c r="G127" s="5">
        <v>62</v>
      </c>
      <c r="H127" s="18" t="s">
        <v>64</v>
      </c>
      <c r="I127" s="5">
        <v>88</v>
      </c>
      <c r="J127" s="5">
        <v>74</v>
      </c>
      <c r="K127" s="5">
        <v>63</v>
      </c>
      <c r="L127" s="18" t="s">
        <v>57</v>
      </c>
      <c r="M127" s="18" t="s">
        <v>59</v>
      </c>
      <c r="N127" s="18" t="s">
        <v>179</v>
      </c>
      <c r="O127" s="18" t="s">
        <v>160</v>
      </c>
      <c r="P127" s="18" t="s">
        <v>57</v>
      </c>
      <c r="Q127" s="18" t="s">
        <v>57</v>
      </c>
      <c r="R127" s="18" t="s">
        <v>57</v>
      </c>
      <c r="S127" s="18" t="s">
        <v>57</v>
      </c>
      <c r="T127" s="18" t="s">
        <v>57</v>
      </c>
      <c r="U127" s="18" t="s">
        <v>243</v>
      </c>
      <c r="V127" s="5">
        <v>62</v>
      </c>
      <c r="W127" s="18" t="s">
        <v>57</v>
      </c>
      <c r="X127" s="18" t="s">
        <v>183</v>
      </c>
      <c r="Y127" s="18" t="s">
        <v>57</v>
      </c>
      <c r="Z127" s="5">
        <f>G127*3+H127+I127*2+J127*3+K127*2.5+M127+47*4+53*2.5+V127*3+56*2</f>
        <v>1520</v>
      </c>
      <c r="AA127" s="5">
        <v>27</v>
      </c>
      <c r="AB127" s="5">
        <f t="shared" si="26"/>
        <v>56.2962962962963</v>
      </c>
      <c r="AC127" s="10"/>
      <c r="AD127" s="18" t="s">
        <v>344</v>
      </c>
      <c r="AE127" s="19" t="s">
        <v>345</v>
      </c>
      <c r="AF127" s="18" t="s">
        <v>57</v>
      </c>
      <c r="AG127" s="18" t="s">
        <v>57</v>
      </c>
      <c r="AH127" s="5">
        <v>87</v>
      </c>
      <c r="AI127" s="5">
        <v>76</v>
      </c>
      <c r="AJ127" s="5">
        <v>73</v>
      </c>
      <c r="AK127" s="5">
        <v>64</v>
      </c>
      <c r="AL127" s="5">
        <v>71</v>
      </c>
      <c r="AM127" s="18" t="s">
        <v>57</v>
      </c>
      <c r="AN127" s="5">
        <v>43</v>
      </c>
      <c r="AO127" s="5">
        <v>74</v>
      </c>
      <c r="AP127" s="18" t="s">
        <v>64</v>
      </c>
      <c r="AQ127" s="5">
        <v>92</v>
      </c>
      <c r="AR127" s="5">
        <v>72</v>
      </c>
      <c r="AS127" s="5">
        <v>69</v>
      </c>
      <c r="AT127" s="5">
        <v>78</v>
      </c>
      <c r="AU127" s="5">
        <v>80</v>
      </c>
      <c r="AV127" s="18" t="s">
        <v>57</v>
      </c>
      <c r="AW127" s="18" t="s">
        <v>57</v>
      </c>
      <c r="AX127" s="12">
        <f>AH127*3+AI127*1+AJ127*2+AK127*4.5+AL127*2+AN127*4.5+AO127*3+AP127*1+AQ127*2+AR127*4+AS127*2+AT127*2+AU127*2</f>
        <v>2329.5</v>
      </c>
      <c r="AY127" s="12">
        <v>33</v>
      </c>
      <c r="AZ127" s="12">
        <f t="shared" si="27"/>
        <v>70.5909090909091</v>
      </c>
      <c r="BA127" s="12">
        <f t="shared" si="28"/>
        <v>3849.5</v>
      </c>
      <c r="BB127" s="12">
        <f t="shared" si="29"/>
        <v>60</v>
      </c>
      <c r="BC127" s="12">
        <f t="shared" si="30"/>
        <v>64.1583333333333</v>
      </c>
      <c r="BD127" s="12">
        <f t="shared" si="43"/>
        <v>0</v>
      </c>
      <c r="BE127" s="12">
        <f t="shared" si="31"/>
        <v>64.1583333333333</v>
      </c>
    </row>
    <row r="128" spans="1:57">
      <c r="A128" s="6">
        <v>125</v>
      </c>
      <c r="B128" s="18" t="s">
        <v>346</v>
      </c>
      <c r="C128" s="19" t="s">
        <v>347</v>
      </c>
      <c r="D128" s="18" t="s">
        <v>57</v>
      </c>
      <c r="E128" s="18" t="s">
        <v>57</v>
      </c>
      <c r="F128" s="18" t="s">
        <v>57</v>
      </c>
      <c r="G128" s="18" t="s">
        <v>180</v>
      </c>
      <c r="H128" s="18" t="s">
        <v>169</v>
      </c>
      <c r="I128" s="5">
        <v>73</v>
      </c>
      <c r="J128" s="5">
        <v>64</v>
      </c>
      <c r="K128" s="18" t="s">
        <v>130</v>
      </c>
      <c r="L128" s="18" t="s">
        <v>57</v>
      </c>
      <c r="M128" s="18" t="s">
        <v>169</v>
      </c>
      <c r="N128" s="18" t="s">
        <v>240</v>
      </c>
      <c r="O128" s="18" t="s">
        <v>252</v>
      </c>
      <c r="P128" s="18" t="s">
        <v>57</v>
      </c>
      <c r="Q128" s="18" t="s">
        <v>57</v>
      </c>
      <c r="R128" s="18" t="s">
        <v>57</v>
      </c>
      <c r="S128" s="18" t="s">
        <v>57</v>
      </c>
      <c r="T128" s="18" t="s">
        <v>57</v>
      </c>
      <c r="U128" s="18" t="s">
        <v>57</v>
      </c>
      <c r="V128" s="5">
        <v>64</v>
      </c>
      <c r="W128" s="18" t="s">
        <v>57</v>
      </c>
      <c r="X128" s="18" t="s">
        <v>172</v>
      </c>
      <c r="Y128" s="18" t="s">
        <v>57</v>
      </c>
      <c r="Z128" s="5">
        <f>54*3+H128+I128*2+J128*3+51*2.5+M128+43*4+48*2.5+V128*3+49*2</f>
        <v>1339.5</v>
      </c>
      <c r="AA128" s="5">
        <v>24</v>
      </c>
      <c r="AB128" s="5">
        <f t="shared" si="26"/>
        <v>55.8125</v>
      </c>
      <c r="AC128" s="10"/>
      <c r="AD128" s="18" t="s">
        <v>346</v>
      </c>
      <c r="AE128" s="18" t="s">
        <v>347</v>
      </c>
      <c r="AF128" s="18" t="s">
        <v>57</v>
      </c>
      <c r="AG128" s="18" t="s">
        <v>57</v>
      </c>
      <c r="AH128" s="5">
        <v>86</v>
      </c>
      <c r="AI128" s="5">
        <v>86</v>
      </c>
      <c r="AJ128" s="5">
        <v>62</v>
      </c>
      <c r="AK128" s="5">
        <v>73</v>
      </c>
      <c r="AL128" s="5">
        <v>61</v>
      </c>
      <c r="AM128" s="18" t="s">
        <v>57</v>
      </c>
      <c r="AN128" s="18" t="s">
        <v>57</v>
      </c>
      <c r="AO128" s="5">
        <v>60</v>
      </c>
      <c r="AP128" s="18" t="s">
        <v>59</v>
      </c>
      <c r="AQ128" s="18" t="s">
        <v>57</v>
      </c>
      <c r="AR128" s="5">
        <v>63</v>
      </c>
      <c r="AS128" s="5">
        <v>74</v>
      </c>
      <c r="AT128" s="5">
        <v>79</v>
      </c>
      <c r="AU128" s="5">
        <v>74</v>
      </c>
      <c r="AV128" s="18" t="s">
        <v>57</v>
      </c>
      <c r="AW128" s="18" t="s">
        <v>57</v>
      </c>
      <c r="AX128" s="12">
        <f>AH128*3+AI128*1+AJ128*2+AK128*4.5+AL128*2+AO128*3+AP128*1+AR128*4+AS128*2+AT128*2+AU128*2</f>
        <v>1889.5</v>
      </c>
      <c r="AY128" s="12">
        <v>26.5</v>
      </c>
      <c r="AZ128" s="12">
        <f t="shared" si="27"/>
        <v>71.3018867924528</v>
      </c>
      <c r="BA128" s="12">
        <f t="shared" si="28"/>
        <v>3229</v>
      </c>
      <c r="BB128" s="12">
        <f t="shared" si="29"/>
        <v>50.5</v>
      </c>
      <c r="BC128" s="12">
        <f t="shared" si="30"/>
        <v>63.9405940594059</v>
      </c>
      <c r="BD128" s="12">
        <f t="shared" si="43"/>
        <v>0</v>
      </c>
      <c r="BE128" s="12">
        <f t="shared" si="31"/>
        <v>63.9405940594059</v>
      </c>
    </row>
    <row r="129" spans="1:57">
      <c r="A129" s="6">
        <v>126</v>
      </c>
      <c r="B129" s="18" t="s">
        <v>348</v>
      </c>
      <c r="C129" s="19" t="s">
        <v>349</v>
      </c>
      <c r="D129" s="18" t="s">
        <v>57</v>
      </c>
      <c r="E129" s="18" t="s">
        <v>57</v>
      </c>
      <c r="F129" s="18" t="s">
        <v>57</v>
      </c>
      <c r="G129" s="18" t="s">
        <v>240</v>
      </c>
      <c r="H129" s="18" t="s">
        <v>169</v>
      </c>
      <c r="I129" s="5">
        <v>75</v>
      </c>
      <c r="J129" s="5">
        <v>66</v>
      </c>
      <c r="K129" s="5">
        <v>72</v>
      </c>
      <c r="L129" s="18" t="s">
        <v>57</v>
      </c>
      <c r="M129" s="18" t="s">
        <v>169</v>
      </c>
      <c r="N129" s="5">
        <v>61</v>
      </c>
      <c r="O129" s="18" t="s">
        <v>145</v>
      </c>
      <c r="P129" s="18" t="s">
        <v>57</v>
      </c>
      <c r="Q129" s="18" t="s">
        <v>57</v>
      </c>
      <c r="R129" s="18" t="s">
        <v>57</v>
      </c>
      <c r="S129" s="18" t="s">
        <v>57</v>
      </c>
      <c r="T129" s="18" t="s">
        <v>57</v>
      </c>
      <c r="U129" s="5">
        <v>60</v>
      </c>
      <c r="V129" s="5">
        <v>70</v>
      </c>
      <c r="W129" s="18" t="s">
        <v>57</v>
      </c>
      <c r="X129" s="18" t="s">
        <v>130</v>
      </c>
      <c r="Y129" s="18" t="s">
        <v>57</v>
      </c>
      <c r="Z129" s="5">
        <f>43*3+H129+I129*2+J129*3+K129*2.5+M129+N129*4+42*2.5+V129*3+51*2+60*3</f>
        <v>1628</v>
      </c>
      <c r="AA129" s="5">
        <v>27</v>
      </c>
      <c r="AB129" s="5">
        <f t="shared" si="26"/>
        <v>60.2962962962963</v>
      </c>
      <c r="AC129" s="10"/>
      <c r="AD129" s="18" t="s">
        <v>348</v>
      </c>
      <c r="AE129" s="19" t="s">
        <v>349</v>
      </c>
      <c r="AF129" s="18" t="s">
        <v>57</v>
      </c>
      <c r="AG129" s="18" t="s">
        <v>57</v>
      </c>
      <c r="AH129" s="5">
        <v>75</v>
      </c>
      <c r="AI129" s="5">
        <v>78</v>
      </c>
      <c r="AJ129" s="5">
        <v>70</v>
      </c>
      <c r="AK129" s="5">
        <v>68</v>
      </c>
      <c r="AL129" s="5">
        <v>67</v>
      </c>
      <c r="AM129" s="18" t="s">
        <v>57</v>
      </c>
      <c r="AN129" s="5">
        <v>69</v>
      </c>
      <c r="AO129" s="5">
        <v>60</v>
      </c>
      <c r="AP129" s="18" t="s">
        <v>64</v>
      </c>
      <c r="AQ129" s="18" t="s">
        <v>57</v>
      </c>
      <c r="AR129" s="5">
        <v>65</v>
      </c>
      <c r="AS129" s="5">
        <v>51</v>
      </c>
      <c r="AT129" s="5">
        <v>65</v>
      </c>
      <c r="AU129" s="5">
        <v>66</v>
      </c>
      <c r="AV129" s="5"/>
      <c r="AW129" s="18" t="s">
        <v>57</v>
      </c>
      <c r="AX129" s="12">
        <f t="shared" ref="AX129:AX131" si="44">AH129*3+AI129*1+AJ129*2+AK129*4.5+AL129*2+AN129*4.5+AO129*3+AP129*1+AR129*4+AS129*2+AT129*2+AU129*2</f>
        <v>2072.5</v>
      </c>
      <c r="AY129" s="12">
        <v>31</v>
      </c>
      <c r="AZ129" s="12">
        <f t="shared" si="27"/>
        <v>66.8548387096774</v>
      </c>
      <c r="BA129" s="12">
        <f t="shared" si="28"/>
        <v>3700.5</v>
      </c>
      <c r="BB129" s="12">
        <f t="shared" si="29"/>
        <v>58</v>
      </c>
      <c r="BC129" s="12">
        <f t="shared" si="30"/>
        <v>63.801724137931</v>
      </c>
      <c r="BD129" s="12">
        <f t="shared" si="43"/>
        <v>0</v>
      </c>
      <c r="BE129" s="12">
        <f t="shared" si="31"/>
        <v>63.801724137931</v>
      </c>
    </row>
    <row r="130" spans="1:57">
      <c r="A130" s="6">
        <v>127</v>
      </c>
      <c r="B130" s="18" t="s">
        <v>350</v>
      </c>
      <c r="C130" s="19" t="s">
        <v>351</v>
      </c>
      <c r="D130" s="18" t="s">
        <v>57</v>
      </c>
      <c r="E130" s="18" t="s">
        <v>57</v>
      </c>
      <c r="F130" s="18" t="s">
        <v>57</v>
      </c>
      <c r="G130" s="18" t="s">
        <v>352</v>
      </c>
      <c r="H130" s="18" t="s">
        <v>169</v>
      </c>
      <c r="I130" s="5">
        <v>75</v>
      </c>
      <c r="J130" s="18" t="s">
        <v>168</v>
      </c>
      <c r="K130" s="18" t="s">
        <v>252</v>
      </c>
      <c r="L130" s="18" t="s">
        <v>57</v>
      </c>
      <c r="M130" s="18" t="s">
        <v>169</v>
      </c>
      <c r="N130" s="5">
        <v>64</v>
      </c>
      <c r="O130" s="18" t="s">
        <v>240</v>
      </c>
      <c r="P130" s="18" t="s">
        <v>57</v>
      </c>
      <c r="Q130" s="18" t="s">
        <v>57</v>
      </c>
      <c r="R130" s="18" t="s">
        <v>57</v>
      </c>
      <c r="S130" s="18" t="s">
        <v>57</v>
      </c>
      <c r="T130" s="18" t="s">
        <v>57</v>
      </c>
      <c r="U130" s="18" t="s">
        <v>57</v>
      </c>
      <c r="V130" s="5">
        <v>60</v>
      </c>
      <c r="W130" s="18" t="s">
        <v>57</v>
      </c>
      <c r="X130" s="5">
        <v>61</v>
      </c>
      <c r="Y130" s="18" t="s">
        <v>57</v>
      </c>
      <c r="Z130" s="5">
        <f>23*3+H130+55*2+55*3+48*2.5+M130+N130*4+43*2.5+V130*3+X130*2</f>
        <v>1259.5</v>
      </c>
      <c r="AA130" s="5">
        <v>24</v>
      </c>
      <c r="AB130" s="5">
        <f t="shared" si="26"/>
        <v>52.4791666666667</v>
      </c>
      <c r="AC130" s="10"/>
      <c r="AD130" s="18" t="s">
        <v>350</v>
      </c>
      <c r="AE130" s="18" t="s">
        <v>351</v>
      </c>
      <c r="AF130" s="18" t="s">
        <v>57</v>
      </c>
      <c r="AG130" s="18" t="s">
        <v>57</v>
      </c>
      <c r="AH130" s="5">
        <v>86</v>
      </c>
      <c r="AI130" s="5">
        <v>82</v>
      </c>
      <c r="AJ130" s="5">
        <v>64</v>
      </c>
      <c r="AK130" s="5">
        <v>71</v>
      </c>
      <c r="AL130" s="5">
        <v>61</v>
      </c>
      <c r="AM130" s="18" t="s">
        <v>57</v>
      </c>
      <c r="AN130" s="5">
        <v>66</v>
      </c>
      <c r="AO130" s="5">
        <v>74</v>
      </c>
      <c r="AP130" s="18" t="s">
        <v>59</v>
      </c>
      <c r="AQ130" s="18" t="s">
        <v>57</v>
      </c>
      <c r="AR130" s="5">
        <v>73</v>
      </c>
      <c r="AS130" s="5">
        <v>61</v>
      </c>
      <c r="AT130" s="5">
        <v>76</v>
      </c>
      <c r="AU130" s="5">
        <v>80</v>
      </c>
      <c r="AV130" s="18" t="s">
        <v>57</v>
      </c>
      <c r="AW130" s="18" t="s">
        <v>57</v>
      </c>
      <c r="AX130" s="12">
        <f t="shared" si="44"/>
        <v>2239.5</v>
      </c>
      <c r="AY130" s="12">
        <v>31</v>
      </c>
      <c r="AZ130" s="12">
        <f t="shared" si="27"/>
        <v>72.241935483871</v>
      </c>
      <c r="BA130" s="12">
        <f t="shared" si="28"/>
        <v>3499</v>
      </c>
      <c r="BB130" s="12">
        <f t="shared" si="29"/>
        <v>55</v>
      </c>
      <c r="BC130" s="12">
        <f t="shared" si="30"/>
        <v>63.6181818181818</v>
      </c>
      <c r="BD130" s="12">
        <f t="shared" si="43"/>
        <v>0</v>
      </c>
      <c r="BE130" s="12">
        <f t="shared" si="31"/>
        <v>63.6181818181818</v>
      </c>
    </row>
    <row r="131" spans="1:57">
      <c r="A131" s="6">
        <v>128</v>
      </c>
      <c r="B131" s="18" t="s">
        <v>353</v>
      </c>
      <c r="C131" s="19" t="s">
        <v>354</v>
      </c>
      <c r="D131" s="18" t="s">
        <v>57</v>
      </c>
      <c r="E131" s="18" t="s">
        <v>57</v>
      </c>
      <c r="F131" s="18" t="s">
        <v>57</v>
      </c>
      <c r="G131" s="5">
        <v>76</v>
      </c>
      <c r="H131" s="18" t="s">
        <v>64</v>
      </c>
      <c r="I131" s="5">
        <v>91</v>
      </c>
      <c r="J131" s="18" t="s">
        <v>180</v>
      </c>
      <c r="K131" s="5">
        <v>82</v>
      </c>
      <c r="L131" s="18" t="s">
        <v>57</v>
      </c>
      <c r="M131" s="18" t="s">
        <v>169</v>
      </c>
      <c r="N131" s="18" t="s">
        <v>285</v>
      </c>
      <c r="O131" s="18" t="s">
        <v>270</v>
      </c>
      <c r="P131" s="18" t="s">
        <v>57</v>
      </c>
      <c r="Q131" s="18" t="s">
        <v>57</v>
      </c>
      <c r="R131" s="18" t="s">
        <v>57</v>
      </c>
      <c r="S131" s="18" t="s">
        <v>57</v>
      </c>
      <c r="T131" s="18" t="s">
        <v>57</v>
      </c>
      <c r="U131" s="18" t="s">
        <v>179</v>
      </c>
      <c r="V131" s="5">
        <v>72</v>
      </c>
      <c r="W131" s="18" t="s">
        <v>57</v>
      </c>
      <c r="X131" s="18" t="s">
        <v>79</v>
      </c>
      <c r="Y131" s="18" t="s">
        <v>57</v>
      </c>
      <c r="Z131" s="5">
        <f>G131*3+H131+I131*2+54*3+K131*2.5+M131+40*4+31*2.5+V131*3+50*2+47*3</f>
        <v>1611.5</v>
      </c>
      <c r="AA131" s="5">
        <v>27</v>
      </c>
      <c r="AB131" s="5">
        <f t="shared" si="26"/>
        <v>59.6851851851852</v>
      </c>
      <c r="AC131" s="10"/>
      <c r="AD131" s="18" t="s">
        <v>353</v>
      </c>
      <c r="AE131" s="19" t="s">
        <v>354</v>
      </c>
      <c r="AF131" s="18" t="s">
        <v>57</v>
      </c>
      <c r="AG131" s="18" t="s">
        <v>57</v>
      </c>
      <c r="AH131" s="5">
        <v>75</v>
      </c>
      <c r="AI131" s="5">
        <v>73</v>
      </c>
      <c r="AJ131" s="5">
        <v>81</v>
      </c>
      <c r="AK131" s="5">
        <v>37</v>
      </c>
      <c r="AL131" s="5">
        <v>71</v>
      </c>
      <c r="AM131" s="18" t="s">
        <v>57</v>
      </c>
      <c r="AN131" s="5">
        <v>54</v>
      </c>
      <c r="AO131" s="5">
        <v>69</v>
      </c>
      <c r="AP131" s="18" t="s">
        <v>64</v>
      </c>
      <c r="AQ131" s="18" t="s">
        <v>57</v>
      </c>
      <c r="AR131" s="5">
        <v>67</v>
      </c>
      <c r="AS131" s="5">
        <v>61</v>
      </c>
      <c r="AT131" s="5">
        <v>77</v>
      </c>
      <c r="AU131" s="5">
        <v>86</v>
      </c>
      <c r="AV131" s="5"/>
      <c r="AW131" s="18" t="s">
        <v>57</v>
      </c>
      <c r="AX131" s="12">
        <f t="shared" si="44"/>
        <v>2009.5</v>
      </c>
      <c r="AY131" s="12">
        <v>31</v>
      </c>
      <c r="AZ131" s="12">
        <f t="shared" si="27"/>
        <v>64.8225806451613</v>
      </c>
      <c r="BA131" s="12">
        <f t="shared" si="28"/>
        <v>3621</v>
      </c>
      <c r="BB131" s="12">
        <f t="shared" si="29"/>
        <v>58</v>
      </c>
      <c r="BC131" s="12">
        <f t="shared" si="30"/>
        <v>62.4310344827586</v>
      </c>
      <c r="BD131" s="12">
        <f t="shared" si="43"/>
        <v>0</v>
      </c>
      <c r="BE131" s="12">
        <f t="shared" si="31"/>
        <v>62.4310344827586</v>
      </c>
    </row>
    <row r="132" spans="1:57">
      <c r="A132" s="6">
        <v>129</v>
      </c>
      <c r="B132" s="18" t="s">
        <v>355</v>
      </c>
      <c r="C132" s="19" t="s">
        <v>356</v>
      </c>
      <c r="D132" s="18" t="s">
        <v>57</v>
      </c>
      <c r="E132" s="18" t="s">
        <v>57</v>
      </c>
      <c r="F132" s="18" t="s">
        <v>57</v>
      </c>
      <c r="G132" s="5">
        <v>61</v>
      </c>
      <c r="H132" s="18" t="s">
        <v>64</v>
      </c>
      <c r="I132" s="5">
        <v>73</v>
      </c>
      <c r="J132" s="18" t="s">
        <v>197</v>
      </c>
      <c r="K132" s="5">
        <v>66</v>
      </c>
      <c r="L132" s="18" t="s">
        <v>57</v>
      </c>
      <c r="M132" s="18" t="s">
        <v>59</v>
      </c>
      <c r="N132" s="18" t="s">
        <v>357</v>
      </c>
      <c r="O132" s="18" t="s">
        <v>145</v>
      </c>
      <c r="P132" s="18" t="s">
        <v>57</v>
      </c>
      <c r="Q132" s="18" t="s">
        <v>57</v>
      </c>
      <c r="R132" s="18" t="s">
        <v>57</v>
      </c>
      <c r="S132" s="18" t="s">
        <v>57</v>
      </c>
      <c r="T132" s="18" t="s">
        <v>57</v>
      </c>
      <c r="U132" s="18" t="s">
        <v>57</v>
      </c>
      <c r="V132" s="5">
        <v>61</v>
      </c>
      <c r="W132" s="18" t="s">
        <v>57</v>
      </c>
      <c r="X132" s="18" t="s">
        <v>358</v>
      </c>
      <c r="Y132" s="18" t="s">
        <v>57</v>
      </c>
      <c r="Z132" s="5">
        <f>G132*3+H132+I132*2+37*3+K132*2.5+M132+19*4+42*2.5+V132*3+39*2</f>
        <v>1207</v>
      </c>
      <c r="AA132" s="5">
        <v>24</v>
      </c>
      <c r="AB132" s="5">
        <f t="shared" ref="AB132:AB147" si="45">Z132/AA132</f>
        <v>50.2916666666667</v>
      </c>
      <c r="AC132" s="10"/>
      <c r="AD132" s="18" t="s">
        <v>355</v>
      </c>
      <c r="AE132" s="18" t="s">
        <v>356</v>
      </c>
      <c r="AF132" s="5"/>
      <c r="AG132" s="18" t="s">
        <v>57</v>
      </c>
      <c r="AH132" s="5">
        <v>86</v>
      </c>
      <c r="AI132" s="5">
        <v>83</v>
      </c>
      <c r="AJ132" s="5">
        <v>73</v>
      </c>
      <c r="AK132" s="5">
        <v>80</v>
      </c>
      <c r="AL132" s="5">
        <v>61</v>
      </c>
      <c r="AM132" s="18" t="s">
        <v>57</v>
      </c>
      <c r="AN132" s="18" t="s">
        <v>57</v>
      </c>
      <c r="AO132" s="5">
        <v>60</v>
      </c>
      <c r="AP132" s="18" t="s">
        <v>59</v>
      </c>
      <c r="AQ132" s="18" t="s">
        <v>57</v>
      </c>
      <c r="AR132" s="5">
        <v>67</v>
      </c>
      <c r="AS132" s="5">
        <v>64</v>
      </c>
      <c r="AT132" s="5">
        <v>70</v>
      </c>
      <c r="AU132" s="5">
        <v>74</v>
      </c>
      <c r="AV132" s="18" t="s">
        <v>57</v>
      </c>
      <c r="AW132" s="18" t="s">
        <v>57</v>
      </c>
      <c r="AX132" s="12">
        <f t="shared" ref="AX132:AX136" si="46">AH132*3+AI132*1+AJ132*2+AK132*4.5+AL132*2+AO132*3+AP132*1+AR132*4+AS132*2+AT132*2+AU132*2</f>
        <v>1918</v>
      </c>
      <c r="AY132" s="12">
        <v>26.5</v>
      </c>
      <c r="AZ132" s="12">
        <f t="shared" ref="AZ132:AZ147" si="47">AX132/AY132</f>
        <v>72.377358490566</v>
      </c>
      <c r="BA132" s="12">
        <f t="shared" ref="BA132:BA147" si="48">Z132+AX132</f>
        <v>3125</v>
      </c>
      <c r="BB132" s="12">
        <f t="shared" ref="BB132:BB147" si="49">AA132+AY132</f>
        <v>50.5</v>
      </c>
      <c r="BC132" s="12">
        <f t="shared" ref="BC132:BC147" si="50">BA132/BB132</f>
        <v>61.8811881188119</v>
      </c>
      <c r="BD132" s="12">
        <f t="shared" si="43"/>
        <v>0</v>
      </c>
      <c r="BE132" s="12">
        <f t="shared" ref="BE132:BE147" si="51">BC132+BD132</f>
        <v>61.8811881188119</v>
      </c>
    </row>
    <row r="133" spans="1:57">
      <c r="A133" s="6">
        <v>130</v>
      </c>
      <c r="B133" s="18" t="s">
        <v>359</v>
      </c>
      <c r="C133" s="19" t="s">
        <v>360</v>
      </c>
      <c r="D133" s="18" t="s">
        <v>57</v>
      </c>
      <c r="E133" s="18" t="s">
        <v>57</v>
      </c>
      <c r="F133" s="18" t="s">
        <v>57</v>
      </c>
      <c r="G133" s="5">
        <v>66</v>
      </c>
      <c r="H133" s="18" t="s">
        <v>64</v>
      </c>
      <c r="I133" s="5">
        <v>79</v>
      </c>
      <c r="J133" s="18" t="s">
        <v>225</v>
      </c>
      <c r="K133" s="5">
        <v>74</v>
      </c>
      <c r="L133" s="18" t="s">
        <v>57</v>
      </c>
      <c r="M133" s="18" t="s">
        <v>64</v>
      </c>
      <c r="N133" s="18" t="s">
        <v>157</v>
      </c>
      <c r="O133" s="18" t="s">
        <v>361</v>
      </c>
      <c r="P133" s="18" t="s">
        <v>57</v>
      </c>
      <c r="Q133" s="18" t="s">
        <v>57</v>
      </c>
      <c r="R133" s="18" t="s">
        <v>57</v>
      </c>
      <c r="S133" s="18" t="s">
        <v>57</v>
      </c>
      <c r="T133" s="18" t="s">
        <v>57</v>
      </c>
      <c r="U133" s="18" t="s">
        <v>57</v>
      </c>
      <c r="V133" s="18" t="s">
        <v>222</v>
      </c>
      <c r="W133" s="18" t="s">
        <v>57</v>
      </c>
      <c r="X133" s="5">
        <v>72</v>
      </c>
      <c r="Y133" s="18" t="s">
        <v>57</v>
      </c>
      <c r="Z133" s="5">
        <f>G133*3+H133+I133*2+45*3+K133*2.5+M133+32*4+21*2.5+52*3+X133*2</f>
        <v>1306.5</v>
      </c>
      <c r="AA133" s="5">
        <v>24</v>
      </c>
      <c r="AB133" s="5">
        <f t="shared" si="45"/>
        <v>54.4375</v>
      </c>
      <c r="AC133" s="10"/>
      <c r="AD133" s="18" t="s">
        <v>359</v>
      </c>
      <c r="AE133" s="19" t="s">
        <v>360</v>
      </c>
      <c r="AF133" s="5"/>
      <c r="AG133" s="18" t="s">
        <v>57</v>
      </c>
      <c r="AH133" s="5">
        <v>75</v>
      </c>
      <c r="AI133" s="5">
        <v>78</v>
      </c>
      <c r="AJ133" s="5">
        <v>66</v>
      </c>
      <c r="AK133" s="5">
        <v>70</v>
      </c>
      <c r="AL133" s="5">
        <v>66</v>
      </c>
      <c r="AM133" s="18" t="s">
        <v>57</v>
      </c>
      <c r="AN133" s="5">
        <v>68</v>
      </c>
      <c r="AO133" s="5">
        <v>57</v>
      </c>
      <c r="AP133" s="18" t="s">
        <v>64</v>
      </c>
      <c r="AQ133" s="18" t="s">
        <v>57</v>
      </c>
      <c r="AR133" s="5">
        <v>70</v>
      </c>
      <c r="AS133" s="5">
        <v>43</v>
      </c>
      <c r="AT133" s="5">
        <v>68</v>
      </c>
      <c r="AU133" s="5">
        <v>76</v>
      </c>
      <c r="AV133" s="18" t="s">
        <v>57</v>
      </c>
      <c r="AW133" s="18" t="s">
        <v>57</v>
      </c>
      <c r="AX133" s="12">
        <f>AH133*3+AI133*1+AJ133*2+AK133*4.5+AL133*2+AN133*4.5+AO133*3+AP133*1+AR133*4+AS133*2+AT133*2+AU133*2</f>
        <v>2088</v>
      </c>
      <c r="AY133" s="12">
        <v>31</v>
      </c>
      <c r="AZ133" s="12">
        <f t="shared" si="47"/>
        <v>67.3548387096774</v>
      </c>
      <c r="BA133" s="12">
        <f t="shared" si="48"/>
        <v>3394.5</v>
      </c>
      <c r="BB133" s="12">
        <f t="shared" si="49"/>
        <v>55</v>
      </c>
      <c r="BC133" s="12">
        <f t="shared" si="50"/>
        <v>61.7181818181818</v>
      </c>
      <c r="BD133" s="12">
        <f t="shared" si="43"/>
        <v>0</v>
      </c>
      <c r="BE133" s="12">
        <f t="shared" si="51"/>
        <v>61.7181818181818</v>
      </c>
    </row>
    <row r="134" spans="1:57">
      <c r="A134" s="6">
        <v>131</v>
      </c>
      <c r="B134" s="18" t="s">
        <v>362</v>
      </c>
      <c r="C134" s="19" t="s">
        <v>363</v>
      </c>
      <c r="D134" s="18" t="s">
        <v>57</v>
      </c>
      <c r="E134" s="18" t="s">
        <v>57</v>
      </c>
      <c r="F134" s="18" t="s">
        <v>57</v>
      </c>
      <c r="G134" s="18" t="s">
        <v>183</v>
      </c>
      <c r="H134" s="18" t="s">
        <v>169</v>
      </c>
      <c r="I134" s="5">
        <v>95</v>
      </c>
      <c r="J134" s="5">
        <v>66</v>
      </c>
      <c r="K134" s="18" t="s">
        <v>145</v>
      </c>
      <c r="L134" s="18" t="s">
        <v>57</v>
      </c>
      <c r="M134" s="18" t="s">
        <v>169</v>
      </c>
      <c r="N134" s="18" t="s">
        <v>323</v>
      </c>
      <c r="O134" s="18" t="s">
        <v>190</v>
      </c>
      <c r="P134" s="18" t="s">
        <v>57</v>
      </c>
      <c r="Q134" s="18" t="s">
        <v>57</v>
      </c>
      <c r="R134" s="18" t="s">
        <v>57</v>
      </c>
      <c r="S134" s="18" t="s">
        <v>57</v>
      </c>
      <c r="T134" s="18" t="s">
        <v>57</v>
      </c>
      <c r="U134" s="18" t="s">
        <v>57</v>
      </c>
      <c r="V134" s="5">
        <v>74</v>
      </c>
      <c r="W134" s="18" t="s">
        <v>57</v>
      </c>
      <c r="X134" s="18" t="s">
        <v>79</v>
      </c>
      <c r="Y134" s="18" t="s">
        <v>57</v>
      </c>
      <c r="Z134" s="5">
        <f>56*3+H134+I134*2+J134*3+42*2.5+M134+26*4+36*2.5+V134*3+50*2</f>
        <v>1307</v>
      </c>
      <c r="AA134" s="5">
        <v>24</v>
      </c>
      <c r="AB134" s="5">
        <f t="shared" si="45"/>
        <v>54.4583333333333</v>
      </c>
      <c r="AC134" s="10"/>
      <c r="AD134" s="18" t="s">
        <v>362</v>
      </c>
      <c r="AE134" s="19" t="s">
        <v>363</v>
      </c>
      <c r="AF134" s="18" t="s">
        <v>57</v>
      </c>
      <c r="AG134" s="18" t="s">
        <v>57</v>
      </c>
      <c r="AH134" s="5">
        <v>86</v>
      </c>
      <c r="AI134" s="5">
        <v>84</v>
      </c>
      <c r="AJ134" s="5">
        <v>43</v>
      </c>
      <c r="AK134" s="5">
        <v>62</v>
      </c>
      <c r="AL134" s="5">
        <v>57</v>
      </c>
      <c r="AM134" s="18" t="s">
        <v>57</v>
      </c>
      <c r="AN134" s="18" t="s">
        <v>57</v>
      </c>
      <c r="AO134" s="5">
        <v>71</v>
      </c>
      <c r="AP134" s="18" t="s">
        <v>64</v>
      </c>
      <c r="AQ134" s="18" t="s">
        <v>57</v>
      </c>
      <c r="AR134" s="5">
        <v>61</v>
      </c>
      <c r="AS134" s="5">
        <v>66</v>
      </c>
      <c r="AT134" s="5">
        <v>82</v>
      </c>
      <c r="AU134" s="5">
        <v>80</v>
      </c>
      <c r="AV134" s="18" t="s">
        <v>57</v>
      </c>
      <c r="AW134" s="18" t="s">
        <v>57</v>
      </c>
      <c r="AX134" s="12">
        <f t="shared" si="46"/>
        <v>1809</v>
      </c>
      <c r="AY134" s="12">
        <v>26.5</v>
      </c>
      <c r="AZ134" s="12">
        <f t="shared" si="47"/>
        <v>68.2641509433962</v>
      </c>
      <c r="BA134" s="12">
        <f t="shared" si="48"/>
        <v>3116</v>
      </c>
      <c r="BB134" s="12">
        <f t="shared" si="49"/>
        <v>50.5</v>
      </c>
      <c r="BC134" s="12">
        <f t="shared" si="50"/>
        <v>61.7029702970297</v>
      </c>
      <c r="BD134" s="12">
        <f t="shared" si="43"/>
        <v>0</v>
      </c>
      <c r="BE134" s="12">
        <f t="shared" si="51"/>
        <v>61.7029702970297</v>
      </c>
    </row>
    <row r="135" spans="1:57">
      <c r="A135" s="6">
        <v>132</v>
      </c>
      <c r="B135" s="18" t="s">
        <v>364</v>
      </c>
      <c r="C135" s="19" t="s">
        <v>365</v>
      </c>
      <c r="D135" s="18" t="s">
        <v>57</v>
      </c>
      <c r="E135" s="18" t="s">
        <v>57</v>
      </c>
      <c r="F135" s="18" t="s">
        <v>57</v>
      </c>
      <c r="G135" s="5">
        <v>62</v>
      </c>
      <c r="H135" s="18" t="s">
        <v>64</v>
      </c>
      <c r="I135" s="5">
        <v>88</v>
      </c>
      <c r="J135" s="18" t="s">
        <v>280</v>
      </c>
      <c r="K135" s="5">
        <v>70</v>
      </c>
      <c r="L135" s="18" t="s">
        <v>57</v>
      </c>
      <c r="M135" s="18" t="s">
        <v>59</v>
      </c>
      <c r="N135" s="18" t="s">
        <v>341</v>
      </c>
      <c r="O135" s="18" t="s">
        <v>309</v>
      </c>
      <c r="P135" s="18" t="s">
        <v>57</v>
      </c>
      <c r="Q135" s="18" t="s">
        <v>57</v>
      </c>
      <c r="R135" s="18" t="s">
        <v>57</v>
      </c>
      <c r="S135" s="18" t="s">
        <v>57</v>
      </c>
      <c r="T135" s="18" t="s">
        <v>57</v>
      </c>
      <c r="U135" s="18" t="s">
        <v>57</v>
      </c>
      <c r="V135" s="18" t="s">
        <v>240</v>
      </c>
      <c r="W135" s="18" t="s">
        <v>57</v>
      </c>
      <c r="X135" s="18" t="s">
        <v>276</v>
      </c>
      <c r="Y135" s="18" t="s">
        <v>57</v>
      </c>
      <c r="Z135" s="5">
        <f>G135*3+H135+I135*2+34*3+K135*2.5+M135+38*4+30*2.5+43*3+27*2</f>
        <v>1209</v>
      </c>
      <c r="AA135" s="5">
        <v>24</v>
      </c>
      <c r="AB135" s="5">
        <f t="shared" si="45"/>
        <v>50.375</v>
      </c>
      <c r="AC135" s="10"/>
      <c r="AD135" s="18" t="s">
        <v>364</v>
      </c>
      <c r="AE135" s="19" t="s">
        <v>365</v>
      </c>
      <c r="AF135" s="18" t="s">
        <v>57</v>
      </c>
      <c r="AG135" s="18" t="s">
        <v>57</v>
      </c>
      <c r="AH135" s="5">
        <v>84</v>
      </c>
      <c r="AI135" s="5">
        <v>88</v>
      </c>
      <c r="AJ135" s="5">
        <v>73</v>
      </c>
      <c r="AK135" s="5">
        <v>59</v>
      </c>
      <c r="AL135" s="5">
        <v>68</v>
      </c>
      <c r="AM135" s="18" t="s">
        <v>57</v>
      </c>
      <c r="AN135" s="5">
        <v>60</v>
      </c>
      <c r="AO135" s="5">
        <v>76</v>
      </c>
      <c r="AP135" s="18" t="s">
        <v>64</v>
      </c>
      <c r="AQ135" s="18" t="s">
        <v>57</v>
      </c>
      <c r="AR135" s="5">
        <v>68</v>
      </c>
      <c r="AS135" s="5">
        <v>61</v>
      </c>
      <c r="AT135" s="5">
        <v>84</v>
      </c>
      <c r="AU135" s="5">
        <v>68</v>
      </c>
      <c r="AV135" s="18" t="s">
        <v>57</v>
      </c>
      <c r="AW135" s="18" t="s">
        <v>57</v>
      </c>
      <c r="AX135" s="12">
        <f>AH135*3+AI135*1+AJ135*2+AK135*4.5+AL135*2+AN135*4.5+AO135*3+AP135*1+AR135*4+AS135*2+AT135*2+AU135*2</f>
        <v>2158.5</v>
      </c>
      <c r="AY135" s="12">
        <v>31</v>
      </c>
      <c r="AZ135" s="12">
        <f t="shared" si="47"/>
        <v>69.6290322580645</v>
      </c>
      <c r="BA135" s="12">
        <f t="shared" si="48"/>
        <v>3367.5</v>
      </c>
      <c r="BB135" s="12">
        <f t="shared" si="49"/>
        <v>55</v>
      </c>
      <c r="BC135" s="12">
        <f t="shared" si="50"/>
        <v>61.2272727272727</v>
      </c>
      <c r="BD135" s="12">
        <f t="shared" si="43"/>
        <v>0</v>
      </c>
      <c r="BE135" s="12">
        <f t="shared" si="51"/>
        <v>61.2272727272727</v>
      </c>
    </row>
    <row r="136" spans="1:57">
      <c r="A136" s="6">
        <v>133</v>
      </c>
      <c r="B136" s="18" t="s">
        <v>366</v>
      </c>
      <c r="C136" s="19" t="s">
        <v>367</v>
      </c>
      <c r="D136" s="18" t="s">
        <v>57</v>
      </c>
      <c r="E136" s="18" t="s">
        <v>57</v>
      </c>
      <c r="F136" s="18" t="s">
        <v>57</v>
      </c>
      <c r="G136" s="5">
        <v>70</v>
      </c>
      <c r="H136" s="18" t="s">
        <v>64</v>
      </c>
      <c r="I136" s="5">
        <v>78</v>
      </c>
      <c r="J136" s="5">
        <v>60</v>
      </c>
      <c r="K136" s="5">
        <v>78</v>
      </c>
      <c r="L136" s="18" t="s">
        <v>57</v>
      </c>
      <c r="M136" s="18" t="s">
        <v>64</v>
      </c>
      <c r="N136" s="18" t="s">
        <v>205</v>
      </c>
      <c r="O136" s="18" t="s">
        <v>270</v>
      </c>
      <c r="P136" s="18" t="s">
        <v>57</v>
      </c>
      <c r="Q136" s="18" t="s">
        <v>57</v>
      </c>
      <c r="R136" s="18" t="s">
        <v>57</v>
      </c>
      <c r="S136" s="18" t="s">
        <v>57</v>
      </c>
      <c r="T136" s="5">
        <v>77</v>
      </c>
      <c r="U136" s="5" t="s">
        <v>368</v>
      </c>
      <c r="V136" s="18" t="s">
        <v>222</v>
      </c>
      <c r="W136" s="18" t="s">
        <v>57</v>
      </c>
      <c r="X136" s="18" t="s">
        <v>130</v>
      </c>
      <c r="Y136" s="18" t="s">
        <v>57</v>
      </c>
      <c r="Z136" s="5">
        <f>G136*3+H136+I136*2+J136*3+K136*2.5+M136+46*4+31*2.5+52*3+51*2</f>
        <v>1410.5</v>
      </c>
      <c r="AA136" s="5">
        <v>27</v>
      </c>
      <c r="AB136" s="5">
        <f t="shared" si="45"/>
        <v>52.2407407407407</v>
      </c>
      <c r="AC136" s="10"/>
      <c r="AD136" s="18" t="s">
        <v>366</v>
      </c>
      <c r="AE136" s="19" t="s">
        <v>367</v>
      </c>
      <c r="AF136" s="18" t="s">
        <v>57</v>
      </c>
      <c r="AG136" s="18" t="s">
        <v>57</v>
      </c>
      <c r="AH136" s="5">
        <v>84</v>
      </c>
      <c r="AI136" s="5">
        <v>83</v>
      </c>
      <c r="AJ136" s="5">
        <v>79</v>
      </c>
      <c r="AK136" s="5">
        <v>60</v>
      </c>
      <c r="AL136" s="5">
        <v>51</v>
      </c>
      <c r="AM136" s="18" t="s">
        <v>57</v>
      </c>
      <c r="AN136" s="18" t="s">
        <v>57</v>
      </c>
      <c r="AO136" s="5">
        <v>66</v>
      </c>
      <c r="AP136" s="18" t="s">
        <v>59</v>
      </c>
      <c r="AQ136" s="18" t="s">
        <v>57</v>
      </c>
      <c r="AR136" s="5">
        <v>68</v>
      </c>
      <c r="AS136" s="5">
        <v>56</v>
      </c>
      <c r="AT136" s="5">
        <v>78</v>
      </c>
      <c r="AU136" s="5">
        <v>76</v>
      </c>
      <c r="AV136" s="18" t="s">
        <v>57</v>
      </c>
      <c r="AW136" s="18" t="s">
        <v>57</v>
      </c>
      <c r="AX136" s="12">
        <f t="shared" si="46"/>
        <v>1840</v>
      </c>
      <c r="AY136" s="12">
        <v>26.5</v>
      </c>
      <c r="AZ136" s="12">
        <f t="shared" si="47"/>
        <v>69.4339622641509</v>
      </c>
      <c r="BA136" s="12">
        <f t="shared" si="48"/>
        <v>3250.5</v>
      </c>
      <c r="BB136" s="12">
        <f t="shared" si="49"/>
        <v>53.5</v>
      </c>
      <c r="BC136" s="12">
        <f t="shared" si="50"/>
        <v>60.7570093457944</v>
      </c>
      <c r="BD136" s="12">
        <f t="shared" si="43"/>
        <v>0</v>
      </c>
      <c r="BE136" s="12">
        <f t="shared" si="51"/>
        <v>60.7570093457944</v>
      </c>
    </row>
    <row r="137" spans="1:57">
      <c r="A137" s="6">
        <v>134</v>
      </c>
      <c r="B137" s="18" t="s">
        <v>369</v>
      </c>
      <c r="C137" s="19" t="s">
        <v>370</v>
      </c>
      <c r="D137" s="18" t="s">
        <v>57</v>
      </c>
      <c r="E137" s="18" t="s">
        <v>57</v>
      </c>
      <c r="F137" s="18" t="s">
        <v>205</v>
      </c>
      <c r="G137" s="18" t="s">
        <v>190</v>
      </c>
      <c r="H137" s="18" t="s">
        <v>169</v>
      </c>
      <c r="I137" s="5">
        <v>82</v>
      </c>
      <c r="J137" s="18" t="s">
        <v>205</v>
      </c>
      <c r="K137" s="18" t="s">
        <v>273</v>
      </c>
      <c r="L137" s="18" t="s">
        <v>57</v>
      </c>
      <c r="M137" s="18" t="s">
        <v>59</v>
      </c>
      <c r="N137" s="18" t="s">
        <v>168</v>
      </c>
      <c r="O137" s="18" t="s">
        <v>222</v>
      </c>
      <c r="P137" s="18" t="s">
        <v>57</v>
      </c>
      <c r="Q137" s="18" t="s">
        <v>57</v>
      </c>
      <c r="R137" s="18" t="s">
        <v>57</v>
      </c>
      <c r="S137" s="18" t="s">
        <v>57</v>
      </c>
      <c r="T137" s="5">
        <v>60</v>
      </c>
      <c r="U137" s="18" t="s">
        <v>57</v>
      </c>
      <c r="V137" s="18" t="s">
        <v>160</v>
      </c>
      <c r="W137" s="18" t="s">
        <v>57</v>
      </c>
      <c r="X137" s="5">
        <v>60</v>
      </c>
      <c r="Y137" s="18" t="s">
        <v>57</v>
      </c>
      <c r="Z137" s="5">
        <f>46*2.5+36*3+H137+I137*2+46*3+44*2.5+M137+55*4+52*2.5+53*3+X137*2+T137*3</f>
        <v>1594</v>
      </c>
      <c r="AA137" s="5">
        <v>29.5</v>
      </c>
      <c r="AB137" s="5">
        <f t="shared" si="45"/>
        <v>54.0338983050847</v>
      </c>
      <c r="AC137" s="10"/>
      <c r="AD137" s="18" t="s">
        <v>369</v>
      </c>
      <c r="AE137" s="19" t="s">
        <v>370</v>
      </c>
      <c r="AF137" s="5"/>
      <c r="AG137" s="18" t="s">
        <v>57</v>
      </c>
      <c r="AH137" s="5">
        <v>87</v>
      </c>
      <c r="AI137" s="5">
        <v>84</v>
      </c>
      <c r="AJ137" s="5">
        <v>70</v>
      </c>
      <c r="AK137" s="5">
        <v>74</v>
      </c>
      <c r="AL137" s="18" t="s">
        <v>57</v>
      </c>
      <c r="AM137" s="18" t="s">
        <v>57</v>
      </c>
      <c r="AN137" s="5">
        <v>41</v>
      </c>
      <c r="AO137" s="5">
        <v>62</v>
      </c>
      <c r="AP137" s="18" t="s">
        <v>64</v>
      </c>
      <c r="AQ137" s="18" t="s">
        <v>57</v>
      </c>
      <c r="AR137" s="5">
        <v>77</v>
      </c>
      <c r="AS137" s="5">
        <v>54</v>
      </c>
      <c r="AT137" s="5">
        <v>77</v>
      </c>
      <c r="AU137" s="18" t="s">
        <v>57</v>
      </c>
      <c r="AV137" s="18" t="s">
        <v>57</v>
      </c>
      <c r="AW137" s="18" t="s">
        <v>57</v>
      </c>
      <c r="AX137" s="12">
        <f>AH137*3+AI137*1+AJ137*2+AK137*4.5+AN137*4.5+AO137*3+AP137*1+AR137*4+AS137*2+AT137*2</f>
        <v>1833.5</v>
      </c>
      <c r="AY137" s="12">
        <v>27</v>
      </c>
      <c r="AZ137" s="12">
        <f t="shared" si="47"/>
        <v>67.9074074074074</v>
      </c>
      <c r="BA137" s="12">
        <f t="shared" si="48"/>
        <v>3427.5</v>
      </c>
      <c r="BB137" s="12">
        <f t="shared" si="49"/>
        <v>56.5</v>
      </c>
      <c r="BC137" s="12">
        <f t="shared" si="50"/>
        <v>60.6637168141593</v>
      </c>
      <c r="BD137" s="12">
        <f t="shared" si="43"/>
        <v>0</v>
      </c>
      <c r="BE137" s="12">
        <f t="shared" si="51"/>
        <v>60.6637168141593</v>
      </c>
    </row>
    <row r="138" spans="1:57">
      <c r="A138" s="6">
        <v>135</v>
      </c>
      <c r="B138" s="18" t="s">
        <v>371</v>
      </c>
      <c r="C138" s="19" t="s">
        <v>372</v>
      </c>
      <c r="D138" s="18" t="s">
        <v>57</v>
      </c>
      <c r="E138" s="18" t="s">
        <v>57</v>
      </c>
      <c r="F138" s="18" t="s">
        <v>57</v>
      </c>
      <c r="G138" s="18" t="s">
        <v>222</v>
      </c>
      <c r="H138" s="18" t="s">
        <v>169</v>
      </c>
      <c r="I138" s="5">
        <v>91</v>
      </c>
      <c r="J138" s="5">
        <v>61</v>
      </c>
      <c r="K138" s="5">
        <v>74</v>
      </c>
      <c r="L138" s="18" t="s">
        <v>57</v>
      </c>
      <c r="M138" s="18" t="s">
        <v>64</v>
      </c>
      <c r="N138" s="5">
        <v>60</v>
      </c>
      <c r="O138" s="18" t="s">
        <v>357</v>
      </c>
      <c r="P138" s="18" t="s">
        <v>57</v>
      </c>
      <c r="Q138" s="18" t="s">
        <v>57</v>
      </c>
      <c r="R138" s="18" t="s">
        <v>57</v>
      </c>
      <c r="S138" s="18" t="s">
        <v>57</v>
      </c>
      <c r="T138" s="18" t="s">
        <v>57</v>
      </c>
      <c r="U138" s="18" t="s">
        <v>57</v>
      </c>
      <c r="V138" s="18" t="s">
        <v>252</v>
      </c>
      <c r="W138" s="18" t="s">
        <v>57</v>
      </c>
      <c r="X138" s="18" t="s">
        <v>208</v>
      </c>
      <c r="Y138" s="18" t="s">
        <v>57</v>
      </c>
      <c r="Z138" s="5">
        <f>52*3+H138+I138*2+J138*3+K138*2.5+M138+N138*4+19*2.5+48*3+57*2</f>
        <v>1391.5</v>
      </c>
      <c r="AA138" s="5">
        <v>24</v>
      </c>
      <c r="AB138" s="5">
        <f t="shared" si="45"/>
        <v>57.9791666666667</v>
      </c>
      <c r="AC138" s="10"/>
      <c r="AD138" s="18" t="s">
        <v>371</v>
      </c>
      <c r="AE138" s="19" t="s">
        <v>372</v>
      </c>
      <c r="AF138" s="18" t="s">
        <v>57</v>
      </c>
      <c r="AG138" s="18" t="s">
        <v>57</v>
      </c>
      <c r="AH138" s="5">
        <v>84</v>
      </c>
      <c r="AI138" s="5">
        <v>85</v>
      </c>
      <c r="AJ138" s="5">
        <v>51</v>
      </c>
      <c r="AK138" s="5">
        <v>30</v>
      </c>
      <c r="AL138" s="5">
        <v>57</v>
      </c>
      <c r="AM138" s="18" t="s">
        <v>57</v>
      </c>
      <c r="AN138" s="18" t="s">
        <v>57</v>
      </c>
      <c r="AO138" s="5">
        <v>74</v>
      </c>
      <c r="AP138" s="18" t="s">
        <v>64</v>
      </c>
      <c r="AQ138" s="18" t="s">
        <v>57</v>
      </c>
      <c r="AR138" s="5">
        <v>61</v>
      </c>
      <c r="AS138" s="5">
        <v>56</v>
      </c>
      <c r="AT138" s="5">
        <v>78</v>
      </c>
      <c r="AU138" s="5">
        <v>70</v>
      </c>
      <c r="AV138" s="18" t="s">
        <v>57</v>
      </c>
      <c r="AW138" s="18" t="s">
        <v>57</v>
      </c>
      <c r="AX138" s="12">
        <f>AH138*3+AI138*1+AJ138*2+AK138*4.5+AL138*2+AO138*3+AP138*1+AR138*4+AS138*2+AT138*2+AU138*2</f>
        <v>1637</v>
      </c>
      <c r="AY138" s="12">
        <v>26.5</v>
      </c>
      <c r="AZ138" s="12">
        <f t="shared" si="47"/>
        <v>61.7735849056604</v>
      </c>
      <c r="BA138" s="12">
        <f t="shared" si="48"/>
        <v>3028.5</v>
      </c>
      <c r="BB138" s="12">
        <f t="shared" si="49"/>
        <v>50.5</v>
      </c>
      <c r="BC138" s="12">
        <f t="shared" si="50"/>
        <v>59.970297029703</v>
      </c>
      <c r="BD138" s="12">
        <f t="shared" si="43"/>
        <v>0</v>
      </c>
      <c r="BE138" s="12">
        <f t="shared" si="51"/>
        <v>59.970297029703</v>
      </c>
    </row>
    <row r="139" spans="1:57">
      <c r="A139" s="6">
        <v>136</v>
      </c>
      <c r="B139" s="18" t="s">
        <v>373</v>
      </c>
      <c r="C139" s="19" t="s">
        <v>374</v>
      </c>
      <c r="D139" s="18" t="s">
        <v>57</v>
      </c>
      <c r="E139" s="18" t="s">
        <v>57</v>
      </c>
      <c r="F139" s="18" t="s">
        <v>280</v>
      </c>
      <c r="G139" s="18" t="s">
        <v>323</v>
      </c>
      <c r="H139" s="18" t="s">
        <v>169</v>
      </c>
      <c r="I139" s="5">
        <v>84</v>
      </c>
      <c r="J139" s="18" t="s">
        <v>285</v>
      </c>
      <c r="K139" s="5">
        <v>75</v>
      </c>
      <c r="L139" s="18" t="s">
        <v>57</v>
      </c>
      <c r="M139" s="18" t="s">
        <v>64</v>
      </c>
      <c r="N139" s="5">
        <v>62</v>
      </c>
      <c r="O139" s="18" t="s">
        <v>341</v>
      </c>
      <c r="P139" s="18" t="s">
        <v>57</v>
      </c>
      <c r="Q139" s="18" t="s">
        <v>57</v>
      </c>
      <c r="R139" s="18" t="s">
        <v>57</v>
      </c>
      <c r="S139" s="18" t="s">
        <v>57</v>
      </c>
      <c r="T139" s="5">
        <v>60</v>
      </c>
      <c r="U139" s="18" t="s">
        <v>57</v>
      </c>
      <c r="V139" s="5">
        <v>81</v>
      </c>
      <c r="W139" s="18" t="s">
        <v>57</v>
      </c>
      <c r="X139" s="5">
        <v>60</v>
      </c>
      <c r="Y139" s="18" t="s">
        <v>57</v>
      </c>
      <c r="Z139" s="5">
        <f>34*2.5+26*3+H139+I139*2+40*3+K139*2.5+M139+N139*4+38*2.5+T139*3+V139*3+X139*2</f>
        <v>1664.5</v>
      </c>
      <c r="AA139" s="5">
        <v>29.5</v>
      </c>
      <c r="AB139" s="5">
        <f t="shared" si="45"/>
        <v>56.4237288135593</v>
      </c>
      <c r="AC139" s="10"/>
      <c r="AD139" s="18" t="s">
        <v>373</v>
      </c>
      <c r="AE139" s="19" t="s">
        <v>374</v>
      </c>
      <c r="AF139" s="18" t="s">
        <v>57</v>
      </c>
      <c r="AG139" s="18" t="s">
        <v>57</v>
      </c>
      <c r="AH139" s="5">
        <v>90</v>
      </c>
      <c r="AI139" s="5">
        <v>80</v>
      </c>
      <c r="AJ139" s="5">
        <v>80</v>
      </c>
      <c r="AK139" s="5">
        <v>70</v>
      </c>
      <c r="AL139" s="18" t="s">
        <v>57</v>
      </c>
      <c r="AM139" s="18" t="s">
        <v>57</v>
      </c>
      <c r="AN139" s="5">
        <v>24</v>
      </c>
      <c r="AO139" s="5">
        <v>62</v>
      </c>
      <c r="AP139" s="18" t="s">
        <v>64</v>
      </c>
      <c r="AQ139" s="18" t="s">
        <v>57</v>
      </c>
      <c r="AR139" s="5">
        <v>65</v>
      </c>
      <c r="AS139" s="5">
        <v>46</v>
      </c>
      <c r="AT139" s="5">
        <v>84</v>
      </c>
      <c r="AU139" s="18" t="s">
        <v>57</v>
      </c>
      <c r="AV139" s="18" t="s">
        <v>57</v>
      </c>
      <c r="AW139" s="18" t="s">
        <v>57</v>
      </c>
      <c r="AX139" s="12">
        <f>AH139*3+AI139*1+AJ139*2+AK139*4.5+AN139*4.5+AO139*3+AP139*1+AR139*4+AS139*2+AT139*2</f>
        <v>1714</v>
      </c>
      <c r="AY139" s="12">
        <v>27</v>
      </c>
      <c r="AZ139" s="12">
        <f t="shared" si="47"/>
        <v>63.4814814814815</v>
      </c>
      <c r="BA139" s="12">
        <f t="shared" si="48"/>
        <v>3378.5</v>
      </c>
      <c r="BB139" s="12">
        <f t="shared" si="49"/>
        <v>56.5</v>
      </c>
      <c r="BC139" s="12">
        <f t="shared" si="50"/>
        <v>59.7964601769912</v>
      </c>
      <c r="BD139" s="12">
        <f t="shared" si="43"/>
        <v>0</v>
      </c>
      <c r="BE139" s="12">
        <f t="shared" si="51"/>
        <v>59.7964601769912</v>
      </c>
    </row>
    <row r="140" spans="1:57">
      <c r="A140" s="6">
        <v>137</v>
      </c>
      <c r="B140" s="18" t="s">
        <v>375</v>
      </c>
      <c r="C140" s="19" t="s">
        <v>376</v>
      </c>
      <c r="D140" s="18" t="s">
        <v>57</v>
      </c>
      <c r="E140" s="18" t="s">
        <v>243</v>
      </c>
      <c r="F140" s="18" t="s">
        <v>57</v>
      </c>
      <c r="G140" s="18" t="s">
        <v>200</v>
      </c>
      <c r="H140" s="18" t="s">
        <v>169</v>
      </c>
      <c r="I140" s="5">
        <v>88</v>
      </c>
      <c r="J140" s="18" t="s">
        <v>205</v>
      </c>
      <c r="K140" s="18" t="s">
        <v>273</v>
      </c>
      <c r="L140" s="18" t="s">
        <v>57</v>
      </c>
      <c r="M140" s="18" t="s">
        <v>243</v>
      </c>
      <c r="N140" s="18" t="s">
        <v>157</v>
      </c>
      <c r="O140" s="18" t="s">
        <v>243</v>
      </c>
      <c r="P140" s="18" t="s">
        <v>57</v>
      </c>
      <c r="Q140" s="18" t="s">
        <v>57</v>
      </c>
      <c r="R140" s="18" t="s">
        <v>57</v>
      </c>
      <c r="S140" s="18" t="s">
        <v>57</v>
      </c>
      <c r="T140" s="18" t="s">
        <v>57</v>
      </c>
      <c r="U140" s="18" t="s">
        <v>57</v>
      </c>
      <c r="V140" s="5">
        <v>79</v>
      </c>
      <c r="W140" s="18" t="s">
        <v>57</v>
      </c>
      <c r="X140" s="5">
        <v>68</v>
      </c>
      <c r="Y140" s="5">
        <v>75</v>
      </c>
      <c r="Z140" s="5">
        <f>28*3+H140+I140*2+46*3+44*2.5+M140+32*4+V140*3+X140*2+Y140*2</f>
        <v>1224</v>
      </c>
      <c r="AA140" s="5">
        <v>30</v>
      </c>
      <c r="AB140" s="5">
        <f t="shared" si="45"/>
        <v>40.8</v>
      </c>
      <c r="AC140" s="10"/>
      <c r="AD140" s="18" t="s">
        <v>375</v>
      </c>
      <c r="AE140" s="19" t="s">
        <v>376</v>
      </c>
      <c r="AF140" s="18" t="s">
        <v>57</v>
      </c>
      <c r="AG140" s="18" t="s">
        <v>57</v>
      </c>
      <c r="AH140" s="5">
        <v>79</v>
      </c>
      <c r="AI140" s="5">
        <v>81</v>
      </c>
      <c r="AJ140" s="5">
        <v>84</v>
      </c>
      <c r="AK140" s="5">
        <v>50</v>
      </c>
      <c r="AL140" s="5">
        <v>65</v>
      </c>
      <c r="AM140" s="18" t="s">
        <v>57</v>
      </c>
      <c r="AN140" s="5">
        <v>91</v>
      </c>
      <c r="AO140" s="5">
        <v>62</v>
      </c>
      <c r="AP140" s="18" t="s">
        <v>59</v>
      </c>
      <c r="AQ140" s="5">
        <v>82</v>
      </c>
      <c r="AR140" s="5">
        <v>79</v>
      </c>
      <c r="AS140" s="5">
        <v>51</v>
      </c>
      <c r="AT140" s="5">
        <v>82</v>
      </c>
      <c r="AU140" s="5">
        <v>84</v>
      </c>
      <c r="AV140" s="18" t="s">
        <v>57</v>
      </c>
      <c r="AW140" s="18" t="s">
        <v>57</v>
      </c>
      <c r="AX140" s="12">
        <f>AH140*3+AI140*1+AJ140*2+AK140*4.5+AL140*2+AN140*4.5+AO140*3+AP140*1+AQ140*2+AR140*4+AS140*2+AT140*2+AU140*2</f>
        <v>2435.5</v>
      </c>
      <c r="AY140" s="12">
        <v>33</v>
      </c>
      <c r="AZ140" s="12">
        <f t="shared" si="47"/>
        <v>73.8030303030303</v>
      </c>
      <c r="BA140" s="12">
        <f t="shared" si="48"/>
        <v>3659.5</v>
      </c>
      <c r="BB140" s="12">
        <f t="shared" si="49"/>
        <v>63</v>
      </c>
      <c r="BC140" s="12">
        <f t="shared" si="50"/>
        <v>58.0873015873016</v>
      </c>
      <c r="BD140" s="12">
        <f t="shared" si="43"/>
        <v>0</v>
      </c>
      <c r="BE140" s="12">
        <f t="shared" si="51"/>
        <v>58.0873015873016</v>
      </c>
    </row>
    <row r="141" spans="1:57">
      <c r="A141" s="6">
        <v>138</v>
      </c>
      <c r="B141" s="18" t="s">
        <v>377</v>
      </c>
      <c r="C141" s="19" t="s">
        <v>378</v>
      </c>
      <c r="D141" s="18" t="s">
        <v>57</v>
      </c>
      <c r="E141" s="18" t="s">
        <v>57</v>
      </c>
      <c r="F141" s="18" t="s">
        <v>57</v>
      </c>
      <c r="G141" s="18" t="s">
        <v>79</v>
      </c>
      <c r="H141" s="18" t="s">
        <v>64</v>
      </c>
      <c r="I141" s="5">
        <v>75</v>
      </c>
      <c r="J141" s="5">
        <v>67</v>
      </c>
      <c r="K141" s="18" t="s">
        <v>320</v>
      </c>
      <c r="L141" s="18" t="s">
        <v>57</v>
      </c>
      <c r="M141" s="18" t="s">
        <v>169</v>
      </c>
      <c r="N141" s="18" t="s">
        <v>280</v>
      </c>
      <c r="O141" s="18" t="s">
        <v>157</v>
      </c>
      <c r="P141" s="18" t="s">
        <v>57</v>
      </c>
      <c r="Q141" s="18" t="s">
        <v>57</v>
      </c>
      <c r="R141" s="18" t="s">
        <v>57</v>
      </c>
      <c r="S141" s="18" t="s">
        <v>57</v>
      </c>
      <c r="T141" s="18" t="s">
        <v>57</v>
      </c>
      <c r="U141" s="18" t="s">
        <v>57</v>
      </c>
      <c r="V141" s="18" t="s">
        <v>358</v>
      </c>
      <c r="W141" s="18" t="s">
        <v>57</v>
      </c>
      <c r="X141" s="5">
        <v>61</v>
      </c>
      <c r="Y141" s="18" t="s">
        <v>57</v>
      </c>
      <c r="Z141" s="5">
        <f>50*3+H141+I141*2+J141*3+29*2.5+M141+34*4+32*2.5+39*3+X141*2</f>
        <v>1168.5</v>
      </c>
      <c r="AA141" s="5">
        <v>24</v>
      </c>
      <c r="AB141" s="5">
        <f t="shared" si="45"/>
        <v>48.6875</v>
      </c>
      <c r="AC141" s="10"/>
      <c r="AD141" s="18" t="s">
        <v>377</v>
      </c>
      <c r="AE141" s="19" t="s">
        <v>378</v>
      </c>
      <c r="AF141" s="18" t="s">
        <v>57</v>
      </c>
      <c r="AG141" s="18" t="s">
        <v>57</v>
      </c>
      <c r="AH141" s="5">
        <v>83</v>
      </c>
      <c r="AI141" s="5">
        <v>80</v>
      </c>
      <c r="AJ141" s="5">
        <v>62</v>
      </c>
      <c r="AK141" s="5">
        <v>69</v>
      </c>
      <c r="AL141" s="5">
        <v>45</v>
      </c>
      <c r="AM141" s="18" t="s">
        <v>57</v>
      </c>
      <c r="AN141" s="18" t="s">
        <v>57</v>
      </c>
      <c r="AO141" s="5">
        <v>83</v>
      </c>
      <c r="AP141" s="18" t="s">
        <v>59</v>
      </c>
      <c r="AQ141" s="18" t="s">
        <v>57</v>
      </c>
      <c r="AR141" s="5">
        <v>43</v>
      </c>
      <c r="AS141" s="5">
        <v>53</v>
      </c>
      <c r="AT141" s="5">
        <v>72</v>
      </c>
      <c r="AU141" s="5">
        <v>67</v>
      </c>
      <c r="AV141" s="5"/>
      <c r="AW141" s="18" t="s">
        <v>57</v>
      </c>
      <c r="AX141" s="12">
        <f>AH141*3+AI141*1+AJ141*2+AK141*4.5+AL141*2+AO141*3+AP141*1+AR141*4+AS141*2+AT141*2+AU141*2</f>
        <v>1743.5</v>
      </c>
      <c r="AY141" s="12">
        <v>26.5</v>
      </c>
      <c r="AZ141" s="12">
        <f t="shared" si="47"/>
        <v>65.7924528301887</v>
      </c>
      <c r="BA141" s="12">
        <f t="shared" si="48"/>
        <v>2912</v>
      </c>
      <c r="BB141" s="12">
        <f t="shared" si="49"/>
        <v>50.5</v>
      </c>
      <c r="BC141" s="12">
        <f t="shared" si="50"/>
        <v>57.6633663366337</v>
      </c>
      <c r="BD141" s="12">
        <f t="shared" si="43"/>
        <v>0</v>
      </c>
      <c r="BE141" s="12">
        <f t="shared" si="51"/>
        <v>57.6633663366337</v>
      </c>
    </row>
    <row r="142" spans="1:57">
      <c r="A142" s="6">
        <v>139</v>
      </c>
      <c r="B142" s="18" t="s">
        <v>379</v>
      </c>
      <c r="C142" s="18" t="s">
        <v>380</v>
      </c>
      <c r="D142" s="18" t="s">
        <v>57</v>
      </c>
      <c r="E142" s="18" t="s">
        <v>57</v>
      </c>
      <c r="F142" s="18" t="s">
        <v>57</v>
      </c>
      <c r="G142" s="18" t="s">
        <v>57</v>
      </c>
      <c r="H142" s="18" t="s">
        <v>243</v>
      </c>
      <c r="I142" s="18" t="s">
        <v>57</v>
      </c>
      <c r="J142" s="18" t="s">
        <v>57</v>
      </c>
      <c r="K142" s="18" t="s">
        <v>57</v>
      </c>
      <c r="L142" s="18" t="s">
        <v>57</v>
      </c>
      <c r="M142" s="18" t="s">
        <v>243</v>
      </c>
      <c r="N142" s="18" t="s">
        <v>57</v>
      </c>
      <c r="O142" s="18" t="s">
        <v>57</v>
      </c>
      <c r="P142" s="18" t="s">
        <v>64</v>
      </c>
      <c r="Q142" s="5">
        <v>71</v>
      </c>
      <c r="R142" s="18" t="s">
        <v>169</v>
      </c>
      <c r="S142" s="18" t="s">
        <v>64</v>
      </c>
      <c r="T142" s="18" t="s">
        <v>57</v>
      </c>
      <c r="U142" s="18" t="s">
        <v>57</v>
      </c>
      <c r="V142" s="18" t="s">
        <v>57</v>
      </c>
      <c r="W142" s="18" t="s">
        <v>169</v>
      </c>
      <c r="X142" s="18" t="s">
        <v>57</v>
      </c>
      <c r="Y142" s="18" t="s">
        <v>57</v>
      </c>
      <c r="Z142" s="5">
        <f>P142+Q142*3+R142+S142*2+W142*0.5</f>
        <v>535.5</v>
      </c>
      <c r="AA142" s="5">
        <v>9.5</v>
      </c>
      <c r="AB142" s="5">
        <f t="shared" si="45"/>
        <v>56.3684210526316</v>
      </c>
      <c r="AC142" s="10"/>
      <c r="AD142" s="18" t="s">
        <v>379</v>
      </c>
      <c r="AE142" s="19" t="s">
        <v>380</v>
      </c>
      <c r="AF142" s="18" t="s">
        <v>57</v>
      </c>
      <c r="AG142" s="18" t="s">
        <v>59</v>
      </c>
      <c r="AH142" s="18" t="s">
        <v>57</v>
      </c>
      <c r="AI142" s="18" t="s">
        <v>57</v>
      </c>
      <c r="AJ142" s="18" t="s">
        <v>57</v>
      </c>
      <c r="AK142" s="18" t="s">
        <v>57</v>
      </c>
      <c r="AL142" s="18" t="s">
        <v>57</v>
      </c>
      <c r="AM142" s="18" t="s">
        <v>57</v>
      </c>
      <c r="AN142" s="18" t="s">
        <v>57</v>
      </c>
      <c r="AO142" s="18" t="s">
        <v>57</v>
      </c>
      <c r="AP142" s="18" t="s">
        <v>57</v>
      </c>
      <c r="AQ142" s="18" t="s">
        <v>57</v>
      </c>
      <c r="AR142" s="18" t="s">
        <v>57</v>
      </c>
      <c r="AS142" s="18" t="s">
        <v>243</v>
      </c>
      <c r="AT142" s="18" t="s">
        <v>57</v>
      </c>
      <c r="AU142" s="18" t="s">
        <v>57</v>
      </c>
      <c r="AV142" s="18" t="s">
        <v>57</v>
      </c>
      <c r="AW142" s="18" t="s">
        <v>57</v>
      </c>
      <c r="AX142" s="12">
        <v>340</v>
      </c>
      <c r="AY142" s="12">
        <v>6</v>
      </c>
      <c r="AZ142" s="12">
        <f t="shared" si="47"/>
        <v>56.6666666666667</v>
      </c>
      <c r="BA142" s="12">
        <f t="shared" si="48"/>
        <v>875.5</v>
      </c>
      <c r="BB142" s="12">
        <f t="shared" si="49"/>
        <v>15.5</v>
      </c>
      <c r="BC142" s="12">
        <f t="shared" si="50"/>
        <v>56.4838709677419</v>
      </c>
      <c r="BD142" s="12">
        <f t="shared" si="43"/>
        <v>0</v>
      </c>
      <c r="BE142" s="12">
        <f t="shared" si="51"/>
        <v>56.4838709677419</v>
      </c>
    </row>
    <row r="143" spans="1:57">
      <c r="A143" s="6">
        <v>140</v>
      </c>
      <c r="B143" s="18" t="s">
        <v>381</v>
      </c>
      <c r="C143" s="19" t="s">
        <v>382</v>
      </c>
      <c r="D143" s="18" t="s">
        <v>57</v>
      </c>
      <c r="E143" s="18" t="s">
        <v>57</v>
      </c>
      <c r="F143" s="18" t="s">
        <v>57</v>
      </c>
      <c r="G143" s="18" t="s">
        <v>163</v>
      </c>
      <c r="H143" s="18" t="s">
        <v>169</v>
      </c>
      <c r="I143" s="5">
        <v>77</v>
      </c>
      <c r="J143" s="18" t="s">
        <v>285</v>
      </c>
      <c r="K143" s="18" t="s">
        <v>208</v>
      </c>
      <c r="L143" s="18" t="s">
        <v>57</v>
      </c>
      <c r="M143" s="18" t="s">
        <v>243</v>
      </c>
      <c r="N143" s="18" t="s">
        <v>323</v>
      </c>
      <c r="O143" s="18" t="s">
        <v>352</v>
      </c>
      <c r="P143" s="18" t="s">
        <v>57</v>
      </c>
      <c r="Q143" s="18" t="s">
        <v>57</v>
      </c>
      <c r="R143" s="18" t="s">
        <v>57</v>
      </c>
      <c r="S143" s="18" t="s">
        <v>57</v>
      </c>
      <c r="T143" s="18" t="s">
        <v>57</v>
      </c>
      <c r="U143" s="18" t="s">
        <v>57</v>
      </c>
      <c r="V143" s="18" t="s">
        <v>145</v>
      </c>
      <c r="W143" s="18" t="s">
        <v>57</v>
      </c>
      <c r="X143" s="18" t="s">
        <v>270</v>
      </c>
      <c r="Y143" s="18" t="s">
        <v>57</v>
      </c>
      <c r="Z143" s="5">
        <f>41*3+H143+I143*2+40*3+57*2.5+M143+26*4+23*2.5+42*3+31*2</f>
        <v>954</v>
      </c>
      <c r="AA143" s="5">
        <v>24</v>
      </c>
      <c r="AB143" s="5">
        <f t="shared" si="45"/>
        <v>39.75</v>
      </c>
      <c r="AC143" s="10"/>
      <c r="AD143" s="18" t="s">
        <v>381</v>
      </c>
      <c r="AE143" s="19" t="s">
        <v>382</v>
      </c>
      <c r="AF143" s="5"/>
      <c r="AG143" s="18" t="s">
        <v>57</v>
      </c>
      <c r="AH143" s="5">
        <v>74</v>
      </c>
      <c r="AI143" s="5">
        <v>78</v>
      </c>
      <c r="AJ143" s="5">
        <v>71</v>
      </c>
      <c r="AK143" s="5">
        <v>57</v>
      </c>
      <c r="AL143" s="5">
        <v>60</v>
      </c>
      <c r="AM143" s="18" t="s">
        <v>57</v>
      </c>
      <c r="AN143" s="5">
        <v>68</v>
      </c>
      <c r="AO143" s="5">
        <v>70</v>
      </c>
      <c r="AP143" s="18" t="s">
        <v>59</v>
      </c>
      <c r="AQ143" s="18" t="s">
        <v>57</v>
      </c>
      <c r="AR143" s="5">
        <v>73</v>
      </c>
      <c r="AS143" s="5">
        <v>55</v>
      </c>
      <c r="AT143" s="5">
        <v>76</v>
      </c>
      <c r="AU143" s="5">
        <v>86</v>
      </c>
      <c r="AV143" s="18" t="s">
        <v>57</v>
      </c>
      <c r="AW143" s="18" t="s">
        <v>57</v>
      </c>
      <c r="AX143" s="12">
        <f t="shared" ref="AX143:AX147" si="52">AH143*3+AI143*1+AJ143*2+AK143*4.5+AL143*2+AN143*4.5+AO143*3+AP143*1+AR143*4+AS143*2+AT143*2+AU143*2</f>
        <v>2145.5</v>
      </c>
      <c r="AY143" s="12">
        <v>31</v>
      </c>
      <c r="AZ143" s="12">
        <f t="shared" si="47"/>
        <v>69.2096774193548</v>
      </c>
      <c r="BA143" s="12">
        <f t="shared" si="48"/>
        <v>3099.5</v>
      </c>
      <c r="BB143" s="12">
        <f t="shared" si="49"/>
        <v>55</v>
      </c>
      <c r="BC143" s="12">
        <f t="shared" si="50"/>
        <v>56.3545454545455</v>
      </c>
      <c r="BD143" s="12">
        <f t="shared" si="43"/>
        <v>0</v>
      </c>
      <c r="BE143" s="12">
        <f t="shared" si="51"/>
        <v>56.3545454545455</v>
      </c>
    </row>
    <row r="144" spans="1:57">
      <c r="A144" s="6">
        <v>141</v>
      </c>
      <c r="B144" s="18" t="s">
        <v>383</v>
      </c>
      <c r="C144" s="18" t="s">
        <v>384</v>
      </c>
      <c r="D144" s="18" t="s">
        <v>57</v>
      </c>
      <c r="E144" s="18" t="s">
        <v>57</v>
      </c>
      <c r="F144" s="18" t="s">
        <v>57</v>
      </c>
      <c r="G144" s="18" t="s">
        <v>57</v>
      </c>
      <c r="H144" s="18" t="s">
        <v>57</v>
      </c>
      <c r="I144" s="18" t="s">
        <v>57</v>
      </c>
      <c r="J144" s="18" t="s">
        <v>57</v>
      </c>
      <c r="K144" s="18" t="s">
        <v>57</v>
      </c>
      <c r="L144" s="18" t="s">
        <v>57</v>
      </c>
      <c r="M144" s="18" t="s">
        <v>57</v>
      </c>
      <c r="N144" s="18" t="s">
        <v>57</v>
      </c>
      <c r="O144" s="18" t="s">
        <v>57</v>
      </c>
      <c r="P144" s="18" t="s">
        <v>64</v>
      </c>
      <c r="Q144" s="5">
        <v>78</v>
      </c>
      <c r="R144" s="18" t="s">
        <v>169</v>
      </c>
      <c r="S144" s="18" t="s">
        <v>64</v>
      </c>
      <c r="T144" s="18" t="s">
        <v>57</v>
      </c>
      <c r="U144" s="18" t="s">
        <v>57</v>
      </c>
      <c r="V144" s="18" t="s">
        <v>57</v>
      </c>
      <c r="W144" s="18" t="s">
        <v>169</v>
      </c>
      <c r="X144" s="18" t="s">
        <v>57</v>
      </c>
      <c r="Y144" s="18" t="s">
        <v>57</v>
      </c>
      <c r="Z144" s="5">
        <f>P144+Q144*3+R144+S144*2+W144*0.5</f>
        <v>556.5</v>
      </c>
      <c r="AA144" s="5">
        <v>7.5</v>
      </c>
      <c r="AB144" s="5">
        <f t="shared" si="45"/>
        <v>74.2</v>
      </c>
      <c r="AC144" s="10"/>
      <c r="AD144" s="18" t="s">
        <v>383</v>
      </c>
      <c r="AE144" s="19" t="s">
        <v>384</v>
      </c>
      <c r="AF144" s="18" t="s">
        <v>243</v>
      </c>
      <c r="AG144" s="18" t="s">
        <v>58</v>
      </c>
      <c r="AH144" s="18" t="s">
        <v>57</v>
      </c>
      <c r="AI144" s="18" t="s">
        <v>57</v>
      </c>
      <c r="AJ144" s="18" t="s">
        <v>57</v>
      </c>
      <c r="AK144" s="18" t="s">
        <v>57</v>
      </c>
      <c r="AL144" s="18" t="s">
        <v>57</v>
      </c>
      <c r="AM144" s="18" t="s">
        <v>57</v>
      </c>
      <c r="AN144" s="18" t="s">
        <v>57</v>
      </c>
      <c r="AO144" s="18" t="s">
        <v>57</v>
      </c>
      <c r="AP144" s="18" t="s">
        <v>57</v>
      </c>
      <c r="AQ144" s="18" t="s">
        <v>57</v>
      </c>
      <c r="AR144" s="18" t="s">
        <v>57</v>
      </c>
      <c r="AS144" s="18" t="s">
        <v>243</v>
      </c>
      <c r="AT144" s="18" t="s">
        <v>57</v>
      </c>
      <c r="AU144" s="18" t="s">
        <v>57</v>
      </c>
      <c r="AV144" s="18" t="s">
        <v>57</v>
      </c>
      <c r="AW144" s="18" t="s">
        <v>57</v>
      </c>
      <c r="AX144" s="12">
        <v>380</v>
      </c>
      <c r="AY144" s="12">
        <v>10</v>
      </c>
      <c r="AZ144" s="12">
        <f t="shared" si="47"/>
        <v>38</v>
      </c>
      <c r="BA144" s="12">
        <f t="shared" si="48"/>
        <v>936.5</v>
      </c>
      <c r="BB144" s="12">
        <f t="shared" si="49"/>
        <v>17.5</v>
      </c>
      <c r="BC144" s="12">
        <f t="shared" si="50"/>
        <v>53.5142857142857</v>
      </c>
      <c r="BD144" s="12">
        <f t="shared" si="43"/>
        <v>0</v>
      </c>
      <c r="BE144" s="12">
        <f t="shared" si="51"/>
        <v>53.5142857142857</v>
      </c>
    </row>
    <row r="145" spans="1:57">
      <c r="A145" s="6">
        <v>142</v>
      </c>
      <c r="B145" s="20" t="s">
        <v>385</v>
      </c>
      <c r="C145" s="21" t="s">
        <v>386</v>
      </c>
      <c r="D145" s="20" t="s">
        <v>57</v>
      </c>
      <c r="E145" s="20" t="s">
        <v>57</v>
      </c>
      <c r="F145" s="20" t="s">
        <v>57</v>
      </c>
      <c r="G145" s="13">
        <v>62</v>
      </c>
      <c r="H145" s="20" t="s">
        <v>169</v>
      </c>
      <c r="I145" s="13">
        <v>76</v>
      </c>
      <c r="J145" s="20" t="s">
        <v>387</v>
      </c>
      <c r="K145" s="20" t="s">
        <v>285</v>
      </c>
      <c r="L145" s="20" t="s">
        <v>57</v>
      </c>
      <c r="M145" s="20" t="s">
        <v>64</v>
      </c>
      <c r="N145" s="13">
        <v>69</v>
      </c>
      <c r="O145" s="20" t="s">
        <v>388</v>
      </c>
      <c r="P145" s="20" t="s">
        <v>57</v>
      </c>
      <c r="Q145" s="20" t="s">
        <v>57</v>
      </c>
      <c r="R145" s="20" t="s">
        <v>57</v>
      </c>
      <c r="S145" s="20" t="s">
        <v>57</v>
      </c>
      <c r="T145" s="20" t="s">
        <v>57</v>
      </c>
      <c r="U145" s="20" t="s">
        <v>341</v>
      </c>
      <c r="V145" s="13">
        <v>60</v>
      </c>
      <c r="W145" s="20" t="s">
        <v>57</v>
      </c>
      <c r="X145" s="20" t="s">
        <v>160</v>
      </c>
      <c r="Y145" s="20" t="s">
        <v>57</v>
      </c>
      <c r="Z145" s="13">
        <f>G145*3+H145+I145*2+57*3+40*2.5+M145+N145*4+17*2.5+V145*3+53*2+38*3</f>
        <v>1467.5</v>
      </c>
      <c r="AA145" s="13">
        <v>27</v>
      </c>
      <c r="AB145" s="13">
        <f t="shared" si="45"/>
        <v>54.3518518518519</v>
      </c>
      <c r="AC145"/>
      <c r="AD145" s="20" t="s">
        <v>385</v>
      </c>
      <c r="AE145" s="21" t="s">
        <v>386</v>
      </c>
      <c r="AF145" s="20" t="s">
        <v>57</v>
      </c>
      <c r="AG145" s="20" t="s">
        <v>57</v>
      </c>
      <c r="AH145" s="13">
        <v>90</v>
      </c>
      <c r="AI145" s="13">
        <v>90</v>
      </c>
      <c r="AJ145" s="13">
        <v>38</v>
      </c>
      <c r="AK145" s="20" t="s">
        <v>243</v>
      </c>
      <c r="AL145" s="13">
        <v>71</v>
      </c>
      <c r="AM145" s="20" t="s">
        <v>57</v>
      </c>
      <c r="AN145" s="13">
        <v>54</v>
      </c>
      <c r="AO145" s="13">
        <v>37</v>
      </c>
      <c r="AP145" s="20" t="s">
        <v>64</v>
      </c>
      <c r="AQ145" s="20" t="s">
        <v>57</v>
      </c>
      <c r="AR145" s="13">
        <v>63</v>
      </c>
      <c r="AS145" s="13">
        <v>42</v>
      </c>
      <c r="AT145" s="13">
        <v>64</v>
      </c>
      <c r="AU145" s="13">
        <v>66</v>
      </c>
      <c r="AV145" s="20" t="s">
        <v>57</v>
      </c>
      <c r="AW145" s="20" t="s">
        <v>57</v>
      </c>
      <c r="AX145" s="17">
        <f t="shared" si="52"/>
        <v>1603</v>
      </c>
      <c r="AY145" s="17">
        <v>31</v>
      </c>
      <c r="AZ145" s="17">
        <f t="shared" si="47"/>
        <v>51.7096774193548</v>
      </c>
      <c r="BA145" s="17">
        <f t="shared" si="48"/>
        <v>3070.5</v>
      </c>
      <c r="BB145" s="17">
        <f t="shared" si="49"/>
        <v>58</v>
      </c>
      <c r="BC145" s="17">
        <f t="shared" si="50"/>
        <v>52.9396551724138</v>
      </c>
      <c r="BD145" s="17">
        <f t="shared" si="43"/>
        <v>0</v>
      </c>
      <c r="BE145" s="17">
        <f t="shared" si="51"/>
        <v>52.9396551724138</v>
      </c>
    </row>
    <row r="146" spans="1:57">
      <c r="A146" s="4">
        <v>143</v>
      </c>
      <c r="B146" s="20" t="s">
        <v>389</v>
      </c>
      <c r="C146" s="20" t="s">
        <v>390</v>
      </c>
      <c r="D146" s="20" t="s">
        <v>57</v>
      </c>
      <c r="E146" s="20" t="s">
        <v>57</v>
      </c>
      <c r="F146" s="20" t="s">
        <v>57</v>
      </c>
      <c r="G146" s="20" t="s">
        <v>57</v>
      </c>
      <c r="H146" s="20" t="s">
        <v>57</v>
      </c>
      <c r="I146" s="20" t="s">
        <v>57</v>
      </c>
      <c r="J146" s="20" t="s">
        <v>57</v>
      </c>
      <c r="K146" s="20" t="s">
        <v>57</v>
      </c>
      <c r="L146" s="20" t="s">
        <v>57</v>
      </c>
      <c r="M146" s="20" t="s">
        <v>57</v>
      </c>
      <c r="N146" s="20" t="s">
        <v>57</v>
      </c>
      <c r="O146" s="20" t="s">
        <v>57</v>
      </c>
      <c r="P146" s="20" t="s">
        <v>64</v>
      </c>
      <c r="Q146" s="13">
        <v>73</v>
      </c>
      <c r="R146" s="20" t="s">
        <v>169</v>
      </c>
      <c r="S146" s="20" t="s">
        <v>169</v>
      </c>
      <c r="T146" s="20" t="s">
        <v>57</v>
      </c>
      <c r="U146" s="20" t="s">
        <v>243</v>
      </c>
      <c r="V146" s="20" t="s">
        <v>57</v>
      </c>
      <c r="W146" s="20" t="s">
        <v>57</v>
      </c>
      <c r="X146" s="20" t="s">
        <v>57</v>
      </c>
      <c r="Y146" s="20" t="s">
        <v>57</v>
      </c>
      <c r="Z146" s="13">
        <f>P146*1+Q146*3+R146*1+S146*2</f>
        <v>489</v>
      </c>
      <c r="AA146" s="13">
        <v>10</v>
      </c>
      <c r="AB146" s="13">
        <f t="shared" si="45"/>
        <v>48.9</v>
      </c>
      <c r="AC146"/>
      <c r="AD146" s="20" t="s">
        <v>389</v>
      </c>
      <c r="AE146" s="20" t="s">
        <v>390</v>
      </c>
      <c r="AF146" s="20" t="s">
        <v>57</v>
      </c>
      <c r="AG146" s="20" t="s">
        <v>59</v>
      </c>
      <c r="AH146" s="20" t="s">
        <v>57</v>
      </c>
      <c r="AI146" s="20" t="s">
        <v>57</v>
      </c>
      <c r="AJ146" s="20" t="s">
        <v>57</v>
      </c>
      <c r="AK146" s="20" t="s">
        <v>57</v>
      </c>
      <c r="AL146" s="20" t="s">
        <v>57</v>
      </c>
      <c r="AM146" s="20" t="s">
        <v>57</v>
      </c>
      <c r="AN146" s="20" t="s">
        <v>57</v>
      </c>
      <c r="AO146" s="20" t="s">
        <v>57</v>
      </c>
      <c r="AP146" s="20" t="s">
        <v>57</v>
      </c>
      <c r="AQ146" s="20" t="s">
        <v>57</v>
      </c>
      <c r="AR146" s="20" t="s">
        <v>57</v>
      </c>
      <c r="AS146" s="20" t="s">
        <v>57</v>
      </c>
      <c r="AT146" s="20" t="s">
        <v>57</v>
      </c>
      <c r="AU146" s="20" t="s">
        <v>57</v>
      </c>
      <c r="AV146" s="20" t="s">
        <v>243</v>
      </c>
      <c r="AW146" s="20" t="s">
        <v>57</v>
      </c>
      <c r="AX146" s="17">
        <v>340</v>
      </c>
      <c r="AY146" s="17">
        <v>6.5</v>
      </c>
      <c r="AZ146" s="17">
        <f t="shared" si="47"/>
        <v>52.3076923076923</v>
      </c>
      <c r="BA146" s="17">
        <f t="shared" si="48"/>
        <v>829</v>
      </c>
      <c r="BB146" s="17">
        <f t="shared" si="49"/>
        <v>16.5</v>
      </c>
      <c r="BC146" s="17">
        <f t="shared" si="50"/>
        <v>50.2424242424242</v>
      </c>
      <c r="BD146" s="17">
        <f t="shared" si="43"/>
        <v>0</v>
      </c>
      <c r="BE146" s="17">
        <f t="shared" si="51"/>
        <v>50.2424242424242</v>
      </c>
    </row>
    <row r="147" spans="1:57">
      <c r="A147" s="6">
        <v>144</v>
      </c>
      <c r="B147" s="20" t="s">
        <v>391</v>
      </c>
      <c r="C147" s="21" t="s">
        <v>392</v>
      </c>
      <c r="D147" s="20" t="s">
        <v>57</v>
      </c>
      <c r="E147" s="20" t="s">
        <v>57</v>
      </c>
      <c r="F147" s="20" t="s">
        <v>57</v>
      </c>
      <c r="G147" s="20" t="s">
        <v>341</v>
      </c>
      <c r="H147" s="20" t="s">
        <v>169</v>
      </c>
      <c r="I147" s="13">
        <v>79</v>
      </c>
      <c r="J147" s="20" t="s">
        <v>393</v>
      </c>
      <c r="K147" s="13">
        <v>78</v>
      </c>
      <c r="L147" s="20" t="s">
        <v>57</v>
      </c>
      <c r="M147" s="20" t="s">
        <v>64</v>
      </c>
      <c r="N147" s="20" t="s">
        <v>200</v>
      </c>
      <c r="O147" s="20" t="s">
        <v>280</v>
      </c>
      <c r="P147" s="20" t="s">
        <v>57</v>
      </c>
      <c r="Q147" s="20" t="s">
        <v>57</v>
      </c>
      <c r="R147" s="20" t="s">
        <v>57</v>
      </c>
      <c r="S147" s="20" t="s">
        <v>57</v>
      </c>
      <c r="T147" s="20" t="s">
        <v>57</v>
      </c>
      <c r="U147" s="20" t="s">
        <v>57</v>
      </c>
      <c r="V147" s="20" t="s">
        <v>240</v>
      </c>
      <c r="W147" s="20" t="s">
        <v>57</v>
      </c>
      <c r="X147" s="20" t="s">
        <v>160</v>
      </c>
      <c r="Y147" s="20" t="s">
        <v>57</v>
      </c>
      <c r="Z147" s="13">
        <f>38*3+H147+I147*2+18*3+K147*2.5+M147+28*4+34*2.5+43*3+53*2</f>
        <v>1093</v>
      </c>
      <c r="AA147" s="13">
        <v>24</v>
      </c>
      <c r="AB147" s="13">
        <f t="shared" si="45"/>
        <v>45.5416666666667</v>
      </c>
      <c r="AC147"/>
      <c r="AD147" s="20" t="s">
        <v>391</v>
      </c>
      <c r="AE147" s="21" t="s">
        <v>392</v>
      </c>
      <c r="AF147" s="13"/>
      <c r="AG147" s="20" t="s">
        <v>57</v>
      </c>
      <c r="AH147" s="13">
        <v>86</v>
      </c>
      <c r="AI147" s="13">
        <v>80</v>
      </c>
      <c r="AJ147" s="13">
        <v>40</v>
      </c>
      <c r="AK147" s="13">
        <v>19</v>
      </c>
      <c r="AL147" s="13">
        <v>46</v>
      </c>
      <c r="AM147" s="20" t="s">
        <v>57</v>
      </c>
      <c r="AN147" s="13">
        <v>60</v>
      </c>
      <c r="AO147" s="13">
        <v>41</v>
      </c>
      <c r="AP147" s="20" t="s">
        <v>59</v>
      </c>
      <c r="AQ147" s="20" t="s">
        <v>57</v>
      </c>
      <c r="AR147" s="13">
        <v>42</v>
      </c>
      <c r="AS147" s="13">
        <v>43</v>
      </c>
      <c r="AT147" s="13">
        <v>78</v>
      </c>
      <c r="AU147" s="13">
        <v>80</v>
      </c>
      <c r="AV147" s="20" t="s">
        <v>57</v>
      </c>
      <c r="AW147" s="20" t="s">
        <v>57</v>
      </c>
      <c r="AX147" s="17">
        <f t="shared" si="52"/>
        <v>1643.5</v>
      </c>
      <c r="AY147" s="17">
        <v>31</v>
      </c>
      <c r="AZ147" s="17">
        <f t="shared" si="47"/>
        <v>53.0161290322581</v>
      </c>
      <c r="BA147" s="17">
        <f t="shared" si="48"/>
        <v>2736.5</v>
      </c>
      <c r="BB147" s="17">
        <f t="shared" si="49"/>
        <v>55</v>
      </c>
      <c r="BC147" s="17">
        <f t="shared" si="50"/>
        <v>49.7545454545455</v>
      </c>
      <c r="BD147" s="17">
        <f t="shared" si="43"/>
        <v>0</v>
      </c>
      <c r="BE147" s="17">
        <f t="shared" si="51"/>
        <v>49.7545454545455</v>
      </c>
    </row>
    <row r="148" spans="1:39">
      <c r="A148" s="4">
        <v>145</v>
      </c>
      <c r="AC148"/>
      <c r="AD148"/>
      <c r="AE148"/>
      <c r="AF148"/>
      <c r="AG148"/>
      <c r="AH148"/>
      <c r="AI148"/>
      <c r="AJ148"/>
      <c r="AK148"/>
      <c r="AL148"/>
      <c r="AM148"/>
    </row>
    <row r="149" spans="32:39">
      <c r="AF149"/>
      <c r="AG149"/>
      <c r="AH149"/>
      <c r="AI149"/>
      <c r="AJ149"/>
      <c r="AK149"/>
      <c r="AL149"/>
      <c r="AM149"/>
    </row>
    <row r="150" spans="35:39">
      <c r="AI150"/>
      <c r="AJ150"/>
      <c r="AK150"/>
      <c r="AL150"/>
      <c r="AM150"/>
    </row>
    <row r="151" spans="20:39">
      <c r="T151" s="15" t="s">
        <v>394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L151"/>
      <c r="AM151"/>
    </row>
    <row r="152" spans="20:39"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M152"/>
    </row>
    <row r="153" spans="20:33"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</row>
    <row r="154" spans="20:33"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</row>
    <row r="155" spans="20:33"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spans="20:33"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spans="20:33"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</row>
    <row r="158" spans="20:33"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</row>
  </sheetData>
  <sortState ref="B4:BE147">
    <sortCondition ref="BE4" descending="1"/>
  </sortState>
  <mergeCells count="3">
    <mergeCell ref="A1:Y2"/>
    <mergeCell ref="AD1:BC2"/>
    <mergeCell ref="T151:AG15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2016-09-13T07:07:00Z</dcterms:created>
  <dcterms:modified xsi:type="dcterms:W3CDTF">2016-09-22T17:14:25Z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