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Sheet1!$A$1:$AZ$151</definedName>
  </definedNames>
  <calcPr calcId="144525"/>
</workbook>
</file>

<file path=xl/sharedStrings.xml><?xml version="1.0" encoding="utf-8"?>
<sst xmlns="http://schemas.openxmlformats.org/spreadsheetml/2006/main" count="333">
  <si>
    <t>2015-2016学年第1学期班级成绩汇总表</t>
  </si>
  <si>
    <t>2015-2016学年第2学期班级成绩汇总表</t>
  </si>
  <si>
    <t>序号</t>
  </si>
  <si>
    <t>学号</t>
  </si>
  <si>
    <t>姓名</t>
  </si>
  <si>
    <t>Visual Basic程序设计/必修课/4</t>
  </si>
  <si>
    <t>大学英语读写译(三)/必修课/3</t>
  </si>
  <si>
    <t>大学英语视听说(三)/必修课/2</t>
  </si>
  <si>
    <t>房屋建筑学/必修课/2.5</t>
  </si>
  <si>
    <t>房屋建筑学课程设计/实践课/1</t>
  </si>
  <si>
    <t>高等数学Ⅰ(一)/必修课/4.5</t>
  </si>
  <si>
    <t>工程制图Ⅰ/必修课/3</t>
  </si>
  <si>
    <t>管理学/必修课/2.5</t>
  </si>
  <si>
    <t>航空概论/拓展选修课/1.5</t>
  </si>
  <si>
    <t>基础会计学/必修课/3</t>
  </si>
  <si>
    <t>马克思主义基本原理概论/必修课/3</t>
  </si>
  <si>
    <t>美术欣赏/拓展选修课/2</t>
  </si>
  <si>
    <t>土木工程与工程管理概论/必修课/1.5</t>
  </si>
  <si>
    <t>西方经济学/必修课/2</t>
  </si>
  <si>
    <t>线性代数/必修课/2.5</t>
  </si>
  <si>
    <t>音乐鉴赏/拓展选修课/2</t>
  </si>
  <si>
    <t>加权成绩1</t>
  </si>
  <si>
    <t>学分1</t>
  </si>
  <si>
    <t>综合成绩1</t>
  </si>
  <si>
    <t>大学英语读写译(四)/必修课/2</t>
  </si>
  <si>
    <t>大学英语视听说(四)/必修课/1.5</t>
  </si>
  <si>
    <t>概率论与数理统计/必修课/3.5</t>
  </si>
  <si>
    <t>高等数学Ⅰ(二)/必修课/6</t>
  </si>
  <si>
    <t>工程测量/选修课/2</t>
  </si>
  <si>
    <t>工程定额/选修课/1.5</t>
  </si>
  <si>
    <t>工程结构/必修课/3.5</t>
  </si>
  <si>
    <t>工程结构课程设计/实践课/1</t>
  </si>
  <si>
    <t>工程力学/必修课/4.5</t>
  </si>
  <si>
    <t>建筑CAD/必修课/1.5</t>
  </si>
  <si>
    <t>建筑历史/必修课/1.5</t>
  </si>
  <si>
    <t>建筑施工技术/必修课/3</t>
  </si>
  <si>
    <t>建筑文化/选修课/1.5</t>
  </si>
  <si>
    <t>毛泽东思想和中国特色社会主义理论体系概论/必修课/6</t>
  </si>
  <si>
    <t>平法制图/选修课/1.5</t>
  </si>
  <si>
    <t>认识实习/实践课/1</t>
  </si>
  <si>
    <t>土木工程材料/必修课/2</t>
  </si>
  <si>
    <t>加权成绩2</t>
  </si>
  <si>
    <t>学分2</t>
  </si>
  <si>
    <t>综合成绩2</t>
  </si>
  <si>
    <t>总加权成绩</t>
  </si>
  <si>
    <t>总学分</t>
  </si>
  <si>
    <t>总综合成绩</t>
  </si>
  <si>
    <t>6级加分</t>
  </si>
  <si>
    <t>最终成绩</t>
  </si>
  <si>
    <t>140906137</t>
  </si>
  <si>
    <t>陈芯仪</t>
  </si>
  <si>
    <t/>
  </si>
  <si>
    <t>85</t>
  </si>
  <si>
    <t>65</t>
  </si>
  <si>
    <t>140906109</t>
  </si>
  <si>
    <t>鲁津旗</t>
  </si>
  <si>
    <t>95</t>
  </si>
  <si>
    <t>140906235</t>
  </si>
  <si>
    <t>刘一帆</t>
  </si>
  <si>
    <t>140906126</t>
  </si>
  <si>
    <t>刘会楠</t>
  </si>
  <si>
    <t>75</t>
  </si>
  <si>
    <t>140906134</t>
  </si>
  <si>
    <t>李智</t>
  </si>
  <si>
    <t>140906140</t>
  </si>
  <si>
    <t>余雪</t>
  </si>
  <si>
    <t>140906331</t>
  </si>
  <si>
    <t>王芊芊</t>
  </si>
  <si>
    <t>140906223</t>
  </si>
  <si>
    <t>沙昆伦</t>
  </si>
  <si>
    <t>140906231</t>
  </si>
  <si>
    <t>管聪聪</t>
  </si>
  <si>
    <t>140906139</t>
  </si>
  <si>
    <t>徐灿灿</t>
  </si>
  <si>
    <t>140906303</t>
  </si>
  <si>
    <t>邓雅洁</t>
  </si>
  <si>
    <t>140906243</t>
  </si>
  <si>
    <t>陈潇</t>
  </si>
  <si>
    <t>140906135</t>
  </si>
  <si>
    <t>周雨晴</t>
  </si>
  <si>
    <t>140906108</t>
  </si>
  <si>
    <t>谭晓瑜</t>
  </si>
  <si>
    <t>140906232</t>
  </si>
  <si>
    <t>靳秋亚</t>
  </si>
  <si>
    <t>140906110</t>
  </si>
  <si>
    <t>王梓谕</t>
  </si>
  <si>
    <t>140906330</t>
  </si>
  <si>
    <t>秦杨</t>
  </si>
  <si>
    <t>140906226</t>
  </si>
  <si>
    <t>翟梦雪</t>
  </si>
  <si>
    <t>140906328</t>
  </si>
  <si>
    <t>龚俊</t>
  </si>
  <si>
    <t>140906222</t>
  </si>
  <si>
    <t>于明哲</t>
  </si>
  <si>
    <t>140906229</t>
  </si>
  <si>
    <t>卢琪</t>
  </si>
  <si>
    <t>140910231</t>
  </si>
  <si>
    <t>徐文凤</t>
  </si>
  <si>
    <t>140409120</t>
  </si>
  <si>
    <t>陈桂林</t>
  </si>
  <si>
    <t>140906127</t>
  </si>
  <si>
    <t>张舒然</t>
  </si>
  <si>
    <t>140906326</t>
  </si>
  <si>
    <t>李苗苗</t>
  </si>
  <si>
    <t>140906138</t>
  </si>
  <si>
    <t>王楠</t>
  </si>
  <si>
    <t>140906104</t>
  </si>
  <si>
    <t>李红娟</t>
  </si>
  <si>
    <t xml:space="preserve"> </t>
  </si>
  <si>
    <t>140906239</t>
  </si>
  <si>
    <t>铁铭</t>
  </si>
  <si>
    <t>140906227</t>
  </si>
  <si>
    <t>李瑞霞</t>
  </si>
  <si>
    <t>141406208</t>
  </si>
  <si>
    <t>周驰</t>
  </si>
  <si>
    <t>140906340</t>
  </si>
  <si>
    <t>邓亚妮</t>
  </si>
  <si>
    <t>140906335</t>
  </si>
  <si>
    <t>李敏</t>
  </si>
  <si>
    <t>140906225</t>
  </si>
  <si>
    <t>袁焕云</t>
  </si>
  <si>
    <t>140909209</t>
  </si>
  <si>
    <t>蒋优优</t>
  </si>
  <si>
    <t>140906304</t>
  </si>
  <si>
    <t>孙森浩</t>
  </si>
  <si>
    <t>140906106</t>
  </si>
  <si>
    <t>刘岩</t>
  </si>
  <si>
    <t>140906228</t>
  </si>
  <si>
    <t>校林格</t>
  </si>
  <si>
    <t>140906218</t>
  </si>
  <si>
    <t>郭政</t>
  </si>
  <si>
    <t>140906234</t>
  </si>
  <si>
    <t>安国娜</t>
  </si>
  <si>
    <t>140906123</t>
  </si>
  <si>
    <t>张震</t>
  </si>
  <si>
    <t>140909212</t>
  </si>
  <si>
    <t>王斯岩</t>
  </si>
  <si>
    <t>140906336</t>
  </si>
  <si>
    <t>徐伟利</t>
  </si>
  <si>
    <t>140906334</t>
  </si>
  <si>
    <t>杨颖</t>
  </si>
  <si>
    <t>140906230</t>
  </si>
  <si>
    <t>穆珊珊</t>
  </si>
  <si>
    <t>140906216</t>
  </si>
  <si>
    <t>吴彪彪</t>
  </si>
  <si>
    <t>140906241</t>
  </si>
  <si>
    <t>侯苗苗</t>
  </si>
  <si>
    <t>140906236</t>
  </si>
  <si>
    <t>周艳青</t>
  </si>
  <si>
    <t>140906131</t>
  </si>
  <si>
    <t>袁鸣</t>
  </si>
  <si>
    <t>140906316</t>
  </si>
  <si>
    <t>刘威</t>
  </si>
  <si>
    <t>140906128</t>
  </si>
  <si>
    <t>岳莹莹</t>
  </si>
  <si>
    <t>140906337</t>
  </si>
  <si>
    <t>姚雅婷</t>
  </si>
  <si>
    <t>140906208</t>
  </si>
  <si>
    <t>谭婷</t>
  </si>
  <si>
    <t>140906318</t>
  </si>
  <si>
    <t>常旭旭</t>
  </si>
  <si>
    <t>55</t>
  </si>
  <si>
    <t>140906327</t>
  </si>
  <si>
    <t>李俊丽</t>
  </si>
  <si>
    <t>140906119</t>
  </si>
  <si>
    <t>任哲</t>
  </si>
  <si>
    <t>140906325</t>
  </si>
  <si>
    <t>朱富源</t>
  </si>
  <si>
    <t>140906238</t>
  </si>
  <si>
    <t>高丽</t>
  </si>
  <si>
    <t>140906217</t>
  </si>
  <si>
    <t>王向光</t>
  </si>
  <si>
    <t>140906240</t>
  </si>
  <si>
    <t>顾启茜</t>
  </si>
  <si>
    <t>140906129</t>
  </si>
  <si>
    <t>杨素雅</t>
  </si>
  <si>
    <t>140906322</t>
  </si>
  <si>
    <t>李属光</t>
  </si>
  <si>
    <t>140906329</t>
  </si>
  <si>
    <t>栗梦茹</t>
  </si>
  <si>
    <t>140906333</t>
  </si>
  <si>
    <t>刘莉莉</t>
  </si>
  <si>
    <t>141406119</t>
  </si>
  <si>
    <t>李潮洋</t>
  </si>
  <si>
    <t>140906342</t>
  </si>
  <si>
    <t>杨云霞</t>
  </si>
  <si>
    <t>140909131</t>
  </si>
  <si>
    <t>罗梦媛</t>
  </si>
  <si>
    <t>140906219</t>
  </si>
  <si>
    <t>宋长拴</t>
  </si>
  <si>
    <t>140906203</t>
  </si>
  <si>
    <t>刘梦</t>
  </si>
  <si>
    <t>140906308</t>
  </si>
  <si>
    <t>唐杨梅</t>
  </si>
  <si>
    <t>140906338</t>
  </si>
  <si>
    <t>赵醒</t>
  </si>
  <si>
    <t>140906206</t>
  </si>
  <si>
    <t>钟小媛</t>
  </si>
  <si>
    <t>140906136</t>
  </si>
  <si>
    <t>袁敏</t>
  </si>
  <si>
    <t>140906124</t>
  </si>
  <si>
    <t>张丙奎</t>
  </si>
  <si>
    <t>140910118</t>
  </si>
  <si>
    <t>李小双</t>
  </si>
  <si>
    <t>140906113</t>
  </si>
  <si>
    <t>王琨喆</t>
  </si>
  <si>
    <t>140609109</t>
  </si>
  <si>
    <t>王浩</t>
  </si>
  <si>
    <t>140906341</t>
  </si>
  <si>
    <t>刘静梅</t>
  </si>
  <si>
    <t>140906313</t>
  </si>
  <si>
    <t>郭振超</t>
  </si>
  <si>
    <t>140906307</t>
  </si>
  <si>
    <t>鹿芬</t>
  </si>
  <si>
    <t>140906310</t>
  </si>
  <si>
    <t>王旭冰</t>
  </si>
  <si>
    <t>140906224</t>
  </si>
  <si>
    <t>崔宸雨</t>
  </si>
  <si>
    <t>140906315</t>
  </si>
  <si>
    <t>薛永辉</t>
  </si>
  <si>
    <t>140906220</t>
  </si>
  <si>
    <t>张峥嵘</t>
  </si>
  <si>
    <t>140906114</t>
  </si>
  <si>
    <t>魏诚一</t>
  </si>
  <si>
    <t>140906309</t>
  </si>
  <si>
    <t>龚玉禹</t>
  </si>
  <si>
    <t>140906314</t>
  </si>
  <si>
    <t>王康</t>
  </si>
  <si>
    <t>140906311</t>
  </si>
  <si>
    <t>贾书星</t>
  </si>
  <si>
    <t>140906321</t>
  </si>
  <si>
    <t>杨功赞</t>
  </si>
  <si>
    <t>140906312</t>
  </si>
  <si>
    <t>郭敖</t>
  </si>
  <si>
    <t>140906130</t>
  </si>
  <si>
    <t>朱艳霞</t>
  </si>
  <si>
    <t>140906115</t>
  </si>
  <si>
    <t>杨亚中</t>
  </si>
  <si>
    <t>140906237</t>
  </si>
  <si>
    <t>徐艳霞</t>
  </si>
  <si>
    <t>140906120</t>
  </si>
  <si>
    <t>王冲</t>
  </si>
  <si>
    <t>140906121</t>
  </si>
  <si>
    <t>赵树佳</t>
  </si>
  <si>
    <t>140906204</t>
  </si>
  <si>
    <t>闫志军</t>
  </si>
  <si>
    <t>140906202</t>
  </si>
  <si>
    <t>雷俊波</t>
  </si>
  <si>
    <t>140906343</t>
  </si>
  <si>
    <t>周小虎</t>
  </si>
  <si>
    <t>140906103</t>
  </si>
  <si>
    <t>罗丽</t>
  </si>
  <si>
    <t>140906305</t>
  </si>
  <si>
    <t>杨美英</t>
  </si>
  <si>
    <t>140906102</t>
  </si>
  <si>
    <t>张玲玲</t>
  </si>
  <si>
    <t>140906319</t>
  </si>
  <si>
    <t>刘猛锐</t>
  </si>
  <si>
    <t>140910117</t>
  </si>
  <si>
    <t>许江红</t>
  </si>
  <si>
    <t>140906107</t>
  </si>
  <si>
    <t>臧俊逸</t>
  </si>
  <si>
    <t>140906143</t>
  </si>
  <si>
    <t>缪秀锦</t>
  </si>
  <si>
    <t>140906125</t>
  </si>
  <si>
    <t>李宇豪</t>
  </si>
  <si>
    <t>140906339</t>
  </si>
  <si>
    <t>杨亚楠</t>
  </si>
  <si>
    <t>140906201</t>
  </si>
  <si>
    <t>徐映忠</t>
  </si>
  <si>
    <t>140906233</t>
  </si>
  <si>
    <t>张一澜</t>
  </si>
  <si>
    <t>140906116</t>
  </si>
  <si>
    <t>张志业</t>
  </si>
  <si>
    <t>140906133</t>
  </si>
  <si>
    <t>梁姗姗</t>
  </si>
  <si>
    <t>140906141</t>
  </si>
  <si>
    <t>周正玉</t>
  </si>
  <si>
    <t>140906332</t>
  </si>
  <si>
    <t>翟雪营</t>
  </si>
  <si>
    <t>140906207</t>
  </si>
  <si>
    <t>吴雨晴</t>
  </si>
  <si>
    <t>140906122</t>
  </si>
  <si>
    <t>陈修杰</t>
  </si>
  <si>
    <t>140906320</t>
  </si>
  <si>
    <t>秦浩</t>
  </si>
  <si>
    <t>140906210</t>
  </si>
  <si>
    <t>边正</t>
  </si>
  <si>
    <t>140906118</t>
  </si>
  <si>
    <t>张冰楠</t>
  </si>
  <si>
    <t>140906302</t>
  </si>
  <si>
    <t>张旭康</t>
  </si>
  <si>
    <t>140906205</t>
  </si>
  <si>
    <t>康钊</t>
  </si>
  <si>
    <t>140906211</t>
  </si>
  <si>
    <t>王鑫界</t>
  </si>
  <si>
    <t>140906215</t>
  </si>
  <si>
    <t>王聪方</t>
  </si>
  <si>
    <t>140906117</t>
  </si>
  <si>
    <t>杜琛琛</t>
  </si>
  <si>
    <t>140906323</t>
  </si>
  <si>
    <t>杨轩</t>
  </si>
  <si>
    <t>140906209</t>
  </si>
  <si>
    <t>衣光宇</t>
  </si>
  <si>
    <t>140906132</t>
  </si>
  <si>
    <t>刘昱</t>
  </si>
  <si>
    <t>140906301</t>
  </si>
  <si>
    <t>尹杰徽</t>
  </si>
  <si>
    <t>140906221</t>
  </si>
  <si>
    <t>杨凯</t>
  </si>
  <si>
    <t>140906324</t>
  </si>
  <si>
    <t>沈安东</t>
  </si>
  <si>
    <t>140906112</t>
  </si>
  <si>
    <t>张磊</t>
  </si>
  <si>
    <t>140906213</t>
  </si>
  <si>
    <t>杨浩浩</t>
  </si>
  <si>
    <t>140906212</t>
  </si>
  <si>
    <t>张征港</t>
  </si>
  <si>
    <t>140906111</t>
  </si>
  <si>
    <t>杨群</t>
  </si>
  <si>
    <t>140906101</t>
  </si>
  <si>
    <t>何瑜杰</t>
  </si>
  <si>
    <t>140906214</t>
  </si>
  <si>
    <t>付吉帅</t>
  </si>
  <si>
    <t>140906242</t>
  </si>
  <si>
    <t>黄昕</t>
  </si>
  <si>
    <t>140906317</t>
  </si>
  <si>
    <t>毕加伟</t>
  </si>
  <si>
    <t>140906105</t>
  </si>
  <si>
    <t>何洪名</t>
  </si>
  <si>
    <t>140906142</t>
  </si>
  <si>
    <t>刘彤艳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</si>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</sst>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B151"/>
  <sheetViews>
    <sheetView tabSelected="1" topLeftCell="A121" workbookViewId="0">
      <selection activeCell="Y46" sqref="Y46"/>
    </sheetView>
  </sheetViews>
  <sheetFormatPr defaultColWidth="9" defaultRowHeight="14.4"/>
  <cols>
    <col min="1" max="1" width="3.62962962962963" style="1" customWidth="1"/>
    <col min="2" max="2" width="10.4444444444444" style="2" customWidth="1"/>
    <col min="3" max="3" width="8.33333333333333" style="2" customWidth="1"/>
    <col min="4" max="19" width="7.12962962962963" style="2" customWidth="1"/>
    <col min="22" max="22" width="8.87962962962963" customWidth="1"/>
    <col min="24" max="24" width="11.8888888888889" customWidth="1"/>
    <col min="26" max="46" width="7" customWidth="1"/>
    <col min="49" max="49" width="12.8888888888889"/>
    <col min="52" max="52" width="12.8888888888889"/>
    <col min="54" max="54" width="12.8888888888889"/>
  </cols>
  <sheetData>
    <row r="1" spans="1:5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X1" s="4" t="s">
        <v>1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ht="18" customHeight="1" spans="1:5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ht="108" spans="1:5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1" t="s">
        <v>21</v>
      </c>
      <c r="U3" s="11" t="s">
        <v>22</v>
      </c>
      <c r="V3" s="11" t="s">
        <v>23</v>
      </c>
      <c r="X3" s="6" t="s">
        <v>3</v>
      </c>
      <c r="Y3" s="6" t="s">
        <v>4</v>
      </c>
      <c r="Z3" s="6" t="s">
        <v>24</v>
      </c>
      <c r="AA3" s="6" t="s">
        <v>25</v>
      </c>
      <c r="AB3" s="6" t="s">
        <v>8</v>
      </c>
      <c r="AC3" s="6" t="s">
        <v>9</v>
      </c>
      <c r="AD3" s="6" t="s">
        <v>26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31</v>
      </c>
      <c r="AJ3" s="6" t="s">
        <v>32</v>
      </c>
      <c r="AK3" s="6" t="s">
        <v>33</v>
      </c>
      <c r="AL3" s="6" t="s">
        <v>34</v>
      </c>
      <c r="AM3" s="6" t="s">
        <v>35</v>
      </c>
      <c r="AN3" s="6" t="s">
        <v>36</v>
      </c>
      <c r="AO3" s="6" t="s">
        <v>37</v>
      </c>
      <c r="AP3" s="6" t="s">
        <v>16</v>
      </c>
      <c r="AQ3" s="6" t="s">
        <v>38</v>
      </c>
      <c r="AR3" s="6" t="s">
        <v>39</v>
      </c>
      <c r="AS3" s="6" t="s">
        <v>40</v>
      </c>
      <c r="AT3" s="6" t="s">
        <v>20</v>
      </c>
      <c r="AU3" s="11" t="s">
        <v>41</v>
      </c>
      <c r="AV3" s="11" t="s">
        <v>42</v>
      </c>
      <c r="AW3" s="11" t="s">
        <v>43</v>
      </c>
      <c r="AX3" s="11" t="s">
        <v>44</v>
      </c>
      <c r="AY3" s="11" t="s">
        <v>45</v>
      </c>
      <c r="AZ3" s="11" t="s">
        <v>46</v>
      </c>
      <c r="BA3" s="11" t="s">
        <v>47</v>
      </c>
      <c r="BB3" s="14" t="s">
        <v>48</v>
      </c>
    </row>
    <row r="4" ht="19" customHeight="1" spans="1:54">
      <c r="A4" s="7">
        <v>1</v>
      </c>
      <c r="B4" s="17" t="s">
        <v>49</v>
      </c>
      <c r="C4" s="17" t="s">
        <v>50</v>
      </c>
      <c r="D4" s="8">
        <v>97</v>
      </c>
      <c r="E4" s="8">
        <v>88</v>
      </c>
      <c r="F4" s="8">
        <v>82</v>
      </c>
      <c r="G4" s="17" t="s">
        <v>51</v>
      </c>
      <c r="H4" s="17" t="s">
        <v>51</v>
      </c>
      <c r="I4" s="17" t="s">
        <v>51</v>
      </c>
      <c r="J4" s="17" t="s">
        <v>51</v>
      </c>
      <c r="K4" s="8">
        <v>84</v>
      </c>
      <c r="L4" s="17" t="s">
        <v>51</v>
      </c>
      <c r="M4" s="8">
        <v>99</v>
      </c>
      <c r="N4" s="8">
        <v>89</v>
      </c>
      <c r="O4" s="17" t="s">
        <v>51</v>
      </c>
      <c r="P4" s="17" t="s">
        <v>51</v>
      </c>
      <c r="Q4" s="8">
        <v>98</v>
      </c>
      <c r="R4" s="8">
        <v>93</v>
      </c>
      <c r="S4" s="17" t="s">
        <v>51</v>
      </c>
      <c r="T4" s="12">
        <f t="shared" ref="T4:T9" si="0">D4*4+E4*3+F4*2+K4*2.5+M4*3+N4*3+Q4*2+R4*2.5</f>
        <v>2018.5</v>
      </c>
      <c r="U4" s="12">
        <f t="shared" ref="U4:U9" si="1">4+3+2+2.5+3+3+2+2.5</f>
        <v>22</v>
      </c>
      <c r="V4" s="12">
        <f t="shared" ref="V4:V67" si="2">T4/U4</f>
        <v>91.75</v>
      </c>
      <c r="X4" s="17" t="s">
        <v>49</v>
      </c>
      <c r="Y4" s="17" t="s">
        <v>50</v>
      </c>
      <c r="Z4" s="13">
        <v>83</v>
      </c>
      <c r="AA4" s="13">
        <v>92</v>
      </c>
      <c r="AB4" s="17" t="s">
        <v>51</v>
      </c>
      <c r="AC4" s="17" t="s">
        <v>51</v>
      </c>
      <c r="AD4" s="8">
        <v>96</v>
      </c>
      <c r="AE4" s="17" t="s">
        <v>51</v>
      </c>
      <c r="AF4" s="8">
        <v>95</v>
      </c>
      <c r="AG4" s="13">
        <v>96</v>
      </c>
      <c r="AH4" s="13">
        <v>94</v>
      </c>
      <c r="AI4" s="17" t="s">
        <v>52</v>
      </c>
      <c r="AJ4" s="17" t="s">
        <v>51</v>
      </c>
      <c r="AK4" s="17" t="s">
        <v>53</v>
      </c>
      <c r="AL4" s="17" t="s">
        <v>51</v>
      </c>
      <c r="AM4" s="8">
        <v>61</v>
      </c>
      <c r="AN4" s="17" t="s">
        <v>52</v>
      </c>
      <c r="AO4" s="13">
        <v>80</v>
      </c>
      <c r="AP4" s="8">
        <v>82</v>
      </c>
      <c r="AQ4" s="17" t="s">
        <v>52</v>
      </c>
      <c r="AR4" s="17" t="s">
        <v>51</v>
      </c>
      <c r="AS4" s="17" t="s">
        <v>51</v>
      </c>
      <c r="AT4" s="8">
        <v>87</v>
      </c>
      <c r="AU4" s="12">
        <f t="shared" ref="AU4:AU9" si="3">Z4*2+AA4*1.5+AD4*3.5+AF4*2+AG4*1.5+AH4*3.5+AI4+AK4*1.5+AM4*3+AN4*1.5+AO4*6+AP4*2+AQ4*1.5+AT4*2</f>
        <v>2741.5</v>
      </c>
      <c r="AV4" s="12">
        <f t="shared" ref="AV4:AV9" si="4">2+1.5+3.5+2+1.5+3.5+1+1.5+3+1.5+6+2+1.5+2</f>
        <v>32.5</v>
      </c>
      <c r="AW4" s="12">
        <f t="shared" ref="AW4:AW67" si="5">AU4/AV4</f>
        <v>84.3538461538461</v>
      </c>
      <c r="AX4" s="12">
        <f t="shared" ref="AX4:AX67" si="6">T4+AU4</f>
        <v>4760</v>
      </c>
      <c r="AY4" s="12">
        <f t="shared" ref="AY4:AY67" si="7">U4+AV4</f>
        <v>54.5</v>
      </c>
      <c r="AZ4" s="12">
        <f t="shared" ref="AZ4:AZ67" si="8">AX4/AY4</f>
        <v>87.3394495412844</v>
      </c>
      <c r="BA4" s="12">
        <f>0</f>
        <v>0</v>
      </c>
      <c r="BB4" s="12">
        <f t="shared" ref="BB4:BB67" si="9">AZ4+BA4</f>
        <v>87.3394495412844</v>
      </c>
    </row>
    <row r="5" spans="1:54">
      <c r="A5" s="7">
        <v>2</v>
      </c>
      <c r="B5" s="17" t="s">
        <v>54</v>
      </c>
      <c r="C5" s="17" t="s">
        <v>55</v>
      </c>
      <c r="D5" s="8">
        <v>78</v>
      </c>
      <c r="E5" s="8">
        <v>88</v>
      </c>
      <c r="F5" s="8">
        <v>88</v>
      </c>
      <c r="G5" s="17" t="s">
        <v>51</v>
      </c>
      <c r="H5" s="17" t="s">
        <v>51</v>
      </c>
      <c r="I5" s="17" t="s">
        <v>51</v>
      </c>
      <c r="J5" s="17" t="s">
        <v>51</v>
      </c>
      <c r="K5" s="8">
        <v>91</v>
      </c>
      <c r="L5" s="17" t="s">
        <v>51</v>
      </c>
      <c r="M5" s="8">
        <v>88</v>
      </c>
      <c r="N5" s="8">
        <v>82</v>
      </c>
      <c r="O5" s="17" t="s">
        <v>51</v>
      </c>
      <c r="P5" s="17" t="s">
        <v>51</v>
      </c>
      <c r="Q5" s="8">
        <v>94</v>
      </c>
      <c r="R5" s="8">
        <v>83</v>
      </c>
      <c r="S5" s="17" t="s">
        <v>51</v>
      </c>
      <c r="T5" s="12">
        <f t="shared" si="0"/>
        <v>1885</v>
      </c>
      <c r="U5" s="12">
        <f t="shared" si="1"/>
        <v>22</v>
      </c>
      <c r="V5" s="12">
        <f t="shared" si="2"/>
        <v>85.6818181818182</v>
      </c>
      <c r="X5" s="17" t="s">
        <v>54</v>
      </c>
      <c r="Y5" s="17" t="s">
        <v>55</v>
      </c>
      <c r="Z5" s="13">
        <v>88</v>
      </c>
      <c r="AA5" s="13">
        <v>89</v>
      </c>
      <c r="AB5" s="17" t="s">
        <v>51</v>
      </c>
      <c r="AC5" s="17" t="s">
        <v>51</v>
      </c>
      <c r="AD5" s="8">
        <v>97</v>
      </c>
      <c r="AE5" s="17" t="s">
        <v>51</v>
      </c>
      <c r="AF5" s="8">
        <v>82</v>
      </c>
      <c r="AG5" s="13">
        <v>90</v>
      </c>
      <c r="AH5" s="13">
        <v>80</v>
      </c>
      <c r="AI5" s="17" t="s">
        <v>52</v>
      </c>
      <c r="AJ5" s="17" t="s">
        <v>51</v>
      </c>
      <c r="AK5" s="17" t="s">
        <v>53</v>
      </c>
      <c r="AL5" s="17" t="s">
        <v>51</v>
      </c>
      <c r="AM5" s="8">
        <v>92</v>
      </c>
      <c r="AN5" s="17" t="s">
        <v>56</v>
      </c>
      <c r="AO5" s="13">
        <v>76</v>
      </c>
      <c r="AP5" s="8">
        <v>84</v>
      </c>
      <c r="AQ5" s="17" t="s">
        <v>52</v>
      </c>
      <c r="AR5" s="17" t="s">
        <v>51</v>
      </c>
      <c r="AS5" s="17" t="s">
        <v>51</v>
      </c>
      <c r="AT5" s="17" t="s">
        <v>51</v>
      </c>
      <c r="AU5" s="12">
        <f>Z5*2+AA5*1.5+AD5*3.5+AF5*2+AG5*1.5+AH5*3.5+AI5+AK5*1.5+AM5*3+AN5*1.5+AO5*6+AP5*2+AQ5*1.5</f>
        <v>2580.5</v>
      </c>
      <c r="AV5" s="12">
        <f>2+1.5+3.5+2+1.5+3.5+1+1.5+3+1.5+6+2+1.5</f>
        <v>30.5</v>
      </c>
      <c r="AW5" s="12">
        <f t="shared" si="5"/>
        <v>84.6065573770492</v>
      </c>
      <c r="AX5" s="12">
        <f t="shared" si="6"/>
        <v>4465.5</v>
      </c>
      <c r="AY5" s="12">
        <f t="shared" si="7"/>
        <v>52.5</v>
      </c>
      <c r="AZ5" s="12">
        <f t="shared" si="8"/>
        <v>85.0571428571429</v>
      </c>
      <c r="BA5" s="12">
        <v>1</v>
      </c>
      <c r="BB5" s="12">
        <f t="shared" si="9"/>
        <v>86.0571428571429</v>
      </c>
    </row>
    <row r="6" spans="1:54">
      <c r="A6" s="7">
        <v>3</v>
      </c>
      <c r="B6" s="17" t="s">
        <v>57</v>
      </c>
      <c r="C6" s="17" t="s">
        <v>58</v>
      </c>
      <c r="D6" s="8">
        <v>83</v>
      </c>
      <c r="E6" s="8">
        <v>80</v>
      </c>
      <c r="F6" s="8">
        <v>77</v>
      </c>
      <c r="G6" s="17" t="s">
        <v>51</v>
      </c>
      <c r="H6" s="17" t="s">
        <v>51</v>
      </c>
      <c r="I6" s="8"/>
      <c r="J6" s="17" t="s">
        <v>51</v>
      </c>
      <c r="K6" s="8">
        <v>85</v>
      </c>
      <c r="L6" s="17" t="s">
        <v>51</v>
      </c>
      <c r="M6" s="8">
        <v>95</v>
      </c>
      <c r="N6" s="8">
        <v>77</v>
      </c>
      <c r="O6" s="17" t="s">
        <v>51</v>
      </c>
      <c r="P6" s="17" t="s">
        <v>51</v>
      </c>
      <c r="Q6" s="8">
        <v>93</v>
      </c>
      <c r="R6" s="8">
        <v>78</v>
      </c>
      <c r="S6" s="8">
        <v>90</v>
      </c>
      <c r="T6" s="12">
        <f>D6*4+E6*3+F6*2+K6*2.5+M6*3+N6*3+Q6*2+R6*2.5+S6*2</f>
        <v>2015.5</v>
      </c>
      <c r="U6" s="12">
        <f>4+3+2+2.5+3+3+2+2.5+2</f>
        <v>24</v>
      </c>
      <c r="V6" s="12">
        <f t="shared" si="2"/>
        <v>83.9791666666667</v>
      </c>
      <c r="X6" s="17" t="s">
        <v>57</v>
      </c>
      <c r="Y6" s="17" t="s">
        <v>58</v>
      </c>
      <c r="Z6" s="13">
        <v>85</v>
      </c>
      <c r="AA6" s="13">
        <v>85</v>
      </c>
      <c r="AB6" s="17" t="s">
        <v>51</v>
      </c>
      <c r="AC6" s="17" t="s">
        <v>51</v>
      </c>
      <c r="AD6" s="8">
        <v>81</v>
      </c>
      <c r="AE6" s="17" t="s">
        <v>51</v>
      </c>
      <c r="AF6" s="8">
        <v>86</v>
      </c>
      <c r="AG6" s="13">
        <v>89</v>
      </c>
      <c r="AH6" s="13">
        <v>90</v>
      </c>
      <c r="AI6" s="17" t="s">
        <v>51</v>
      </c>
      <c r="AJ6" s="17" t="s">
        <v>51</v>
      </c>
      <c r="AK6" s="17" t="s">
        <v>53</v>
      </c>
      <c r="AL6" s="17" t="s">
        <v>51</v>
      </c>
      <c r="AM6" s="8">
        <v>95</v>
      </c>
      <c r="AN6" s="17" t="s">
        <v>56</v>
      </c>
      <c r="AO6" s="13">
        <v>87</v>
      </c>
      <c r="AP6" s="8">
        <v>90</v>
      </c>
      <c r="AQ6" s="17" t="s">
        <v>56</v>
      </c>
      <c r="AR6" s="17" t="s">
        <v>51</v>
      </c>
      <c r="AS6" s="17" t="s">
        <v>51</v>
      </c>
      <c r="AT6" s="17" t="s">
        <v>51</v>
      </c>
      <c r="AU6" s="12">
        <f>Z6*2+AA6*1.5+AD6*3.5+AF6*2+AG6*1.5+AH6*3.5+AK6*1.5+AM6*3+AN6*1.5+AO6*6+AP6*2+AQ6*1.5</f>
        <v>2571</v>
      </c>
      <c r="AV6" s="12">
        <f>2+1.5+3.5+2+1.5+3.5+1.5+3+1.5+6+2+1.5</f>
        <v>29.5</v>
      </c>
      <c r="AW6" s="12">
        <f t="shared" si="5"/>
        <v>87.1525423728814</v>
      </c>
      <c r="AX6" s="12">
        <f t="shared" si="6"/>
        <v>4586.5</v>
      </c>
      <c r="AY6" s="12">
        <f t="shared" si="7"/>
        <v>53.5</v>
      </c>
      <c r="AZ6" s="12">
        <f t="shared" si="8"/>
        <v>85.7289719626168</v>
      </c>
      <c r="BA6" s="12">
        <f t="shared" ref="BA6:BA11" si="10">0</f>
        <v>0</v>
      </c>
      <c r="BB6" s="12">
        <f t="shared" si="9"/>
        <v>85.7289719626168</v>
      </c>
    </row>
    <row r="7" spans="1:54">
      <c r="A7" s="7">
        <v>4</v>
      </c>
      <c r="B7" s="17" t="s">
        <v>59</v>
      </c>
      <c r="C7" s="17" t="s">
        <v>60</v>
      </c>
      <c r="D7" s="8">
        <v>95</v>
      </c>
      <c r="E7" s="8">
        <v>83</v>
      </c>
      <c r="F7" s="8">
        <v>81</v>
      </c>
      <c r="G7" s="17" t="s">
        <v>51</v>
      </c>
      <c r="H7" s="17" t="s">
        <v>51</v>
      </c>
      <c r="I7" s="17" t="s">
        <v>51</v>
      </c>
      <c r="J7" s="17" t="s">
        <v>51</v>
      </c>
      <c r="K7" s="8">
        <v>82</v>
      </c>
      <c r="L7" s="17" t="s">
        <v>51</v>
      </c>
      <c r="M7" s="8">
        <v>95</v>
      </c>
      <c r="N7" s="8">
        <v>85</v>
      </c>
      <c r="O7" s="17" t="s">
        <v>51</v>
      </c>
      <c r="P7" s="17" t="s">
        <v>51</v>
      </c>
      <c r="Q7" s="8">
        <v>97</v>
      </c>
      <c r="R7" s="8">
        <v>86</v>
      </c>
      <c r="S7" s="17" t="s">
        <v>51</v>
      </c>
      <c r="T7" s="12">
        <f t="shared" si="0"/>
        <v>1945</v>
      </c>
      <c r="U7" s="12">
        <f t="shared" si="1"/>
        <v>22</v>
      </c>
      <c r="V7" s="12">
        <f t="shared" si="2"/>
        <v>88.4090909090909</v>
      </c>
      <c r="X7" s="17" t="s">
        <v>59</v>
      </c>
      <c r="Y7" s="17" t="s">
        <v>60</v>
      </c>
      <c r="Z7" s="13">
        <v>83</v>
      </c>
      <c r="AA7" s="13">
        <v>85</v>
      </c>
      <c r="AB7" s="17" t="s">
        <v>51</v>
      </c>
      <c r="AC7" s="17" t="s">
        <v>51</v>
      </c>
      <c r="AD7" s="8">
        <v>95</v>
      </c>
      <c r="AE7" s="17" t="s">
        <v>51</v>
      </c>
      <c r="AF7" s="8">
        <v>79</v>
      </c>
      <c r="AG7" s="13">
        <v>75</v>
      </c>
      <c r="AH7" s="13">
        <v>92</v>
      </c>
      <c r="AI7" s="17" t="s">
        <v>52</v>
      </c>
      <c r="AJ7" s="17" t="s">
        <v>51</v>
      </c>
      <c r="AK7" s="17" t="s">
        <v>53</v>
      </c>
      <c r="AL7" s="17" t="s">
        <v>51</v>
      </c>
      <c r="AM7" s="8">
        <v>82</v>
      </c>
      <c r="AN7" s="17" t="s">
        <v>52</v>
      </c>
      <c r="AO7" s="13">
        <v>76</v>
      </c>
      <c r="AP7" s="8">
        <v>78</v>
      </c>
      <c r="AQ7" s="17" t="s">
        <v>61</v>
      </c>
      <c r="AR7" s="17" t="s">
        <v>51</v>
      </c>
      <c r="AS7" s="17" t="s">
        <v>51</v>
      </c>
      <c r="AT7" s="17" t="s">
        <v>51</v>
      </c>
      <c r="AU7" s="12">
        <f>Z7*2+AA7*1.5+AD7*3.5+AF7*2+AG7*1.5+AH7*3.5+AI7+AK7*1.5+AM7*3+AN7*1.5+AO7*6+AP7*2+AQ7*1.5</f>
        <v>2499</v>
      </c>
      <c r="AV7" s="12">
        <f>2+1.5+3.5+2+1.5+3.5+1+1.5+3+1.5+6+2+1.5</f>
        <v>30.5</v>
      </c>
      <c r="AW7" s="12">
        <f t="shared" si="5"/>
        <v>81.9344262295082</v>
      </c>
      <c r="AX7" s="12">
        <f t="shared" si="6"/>
        <v>4444</v>
      </c>
      <c r="AY7" s="12">
        <f t="shared" si="7"/>
        <v>52.5</v>
      </c>
      <c r="AZ7" s="12">
        <f t="shared" si="8"/>
        <v>84.647619047619</v>
      </c>
      <c r="BA7" s="12">
        <v>1</v>
      </c>
      <c r="BB7" s="12">
        <f t="shared" si="9"/>
        <v>85.647619047619</v>
      </c>
    </row>
    <row r="8" spans="1:54">
      <c r="A8" s="7">
        <v>5</v>
      </c>
      <c r="B8" s="17" t="s">
        <v>62</v>
      </c>
      <c r="C8" s="17" t="s">
        <v>63</v>
      </c>
      <c r="D8" s="8">
        <v>86</v>
      </c>
      <c r="E8" s="8">
        <v>85</v>
      </c>
      <c r="F8" s="8">
        <v>86</v>
      </c>
      <c r="G8" s="17" t="s">
        <v>51</v>
      </c>
      <c r="H8" s="17" t="s">
        <v>51</v>
      </c>
      <c r="I8" s="17" t="s">
        <v>51</v>
      </c>
      <c r="J8" s="17" t="s">
        <v>51</v>
      </c>
      <c r="K8" s="8">
        <v>85</v>
      </c>
      <c r="L8" s="17" t="s">
        <v>51</v>
      </c>
      <c r="M8" s="8">
        <v>93</v>
      </c>
      <c r="N8" s="8">
        <v>77</v>
      </c>
      <c r="O8" s="17" t="s">
        <v>51</v>
      </c>
      <c r="P8" s="17" t="s">
        <v>51</v>
      </c>
      <c r="Q8" s="8">
        <v>97</v>
      </c>
      <c r="R8" s="8">
        <v>76</v>
      </c>
      <c r="S8" s="17" t="s">
        <v>51</v>
      </c>
      <c r="T8" s="12">
        <f t="shared" si="0"/>
        <v>1877.5</v>
      </c>
      <c r="U8" s="12">
        <f t="shared" si="1"/>
        <v>22</v>
      </c>
      <c r="V8" s="12">
        <f t="shared" si="2"/>
        <v>85.3409090909091</v>
      </c>
      <c r="X8" s="17" t="s">
        <v>62</v>
      </c>
      <c r="Y8" s="17" t="s">
        <v>63</v>
      </c>
      <c r="Z8" s="13">
        <v>83</v>
      </c>
      <c r="AA8" s="13">
        <v>95</v>
      </c>
      <c r="AB8" s="17" t="s">
        <v>51</v>
      </c>
      <c r="AC8" s="17" t="s">
        <v>51</v>
      </c>
      <c r="AD8" s="8">
        <v>95</v>
      </c>
      <c r="AE8" s="17" t="s">
        <v>51</v>
      </c>
      <c r="AF8" s="8">
        <v>83</v>
      </c>
      <c r="AG8" s="13">
        <v>88</v>
      </c>
      <c r="AH8" s="13">
        <v>80</v>
      </c>
      <c r="AI8" s="17" t="s">
        <v>52</v>
      </c>
      <c r="AJ8" s="17" t="s">
        <v>51</v>
      </c>
      <c r="AK8" s="17" t="s">
        <v>53</v>
      </c>
      <c r="AL8" s="17" t="s">
        <v>51</v>
      </c>
      <c r="AM8" s="8">
        <v>87</v>
      </c>
      <c r="AN8" s="17" t="s">
        <v>56</v>
      </c>
      <c r="AO8" s="13">
        <v>70</v>
      </c>
      <c r="AP8" s="8">
        <v>78</v>
      </c>
      <c r="AQ8" s="17" t="s">
        <v>61</v>
      </c>
      <c r="AR8" s="17" t="s">
        <v>51</v>
      </c>
      <c r="AS8" s="17" t="s">
        <v>51</v>
      </c>
      <c r="AT8" s="8">
        <v>95</v>
      </c>
      <c r="AU8" s="12">
        <f t="shared" si="3"/>
        <v>2683.5</v>
      </c>
      <c r="AV8" s="12">
        <f t="shared" si="4"/>
        <v>32.5</v>
      </c>
      <c r="AW8" s="12">
        <f t="shared" si="5"/>
        <v>82.5692307692308</v>
      </c>
      <c r="AX8" s="12">
        <f t="shared" si="6"/>
        <v>4561</v>
      </c>
      <c r="AY8" s="12">
        <f t="shared" si="7"/>
        <v>54.5</v>
      </c>
      <c r="AZ8" s="12">
        <f t="shared" si="8"/>
        <v>83.6880733944954</v>
      </c>
      <c r="BA8" s="12">
        <v>1</v>
      </c>
      <c r="BB8" s="12">
        <f t="shared" si="9"/>
        <v>84.6880733944954</v>
      </c>
    </row>
    <row r="9" spans="1:54">
      <c r="A9" s="7">
        <v>6</v>
      </c>
      <c r="B9" s="17" t="s">
        <v>64</v>
      </c>
      <c r="C9" s="17" t="s">
        <v>65</v>
      </c>
      <c r="D9" s="8">
        <v>93</v>
      </c>
      <c r="E9" s="8">
        <v>83</v>
      </c>
      <c r="F9" s="8">
        <v>86</v>
      </c>
      <c r="G9" s="17" t="s">
        <v>51</v>
      </c>
      <c r="H9" s="17" t="s">
        <v>51</v>
      </c>
      <c r="I9" s="17" t="s">
        <v>51</v>
      </c>
      <c r="J9" s="17" t="s">
        <v>51</v>
      </c>
      <c r="K9" s="8">
        <v>90</v>
      </c>
      <c r="L9" s="17" t="s">
        <v>51</v>
      </c>
      <c r="M9" s="8">
        <v>98</v>
      </c>
      <c r="N9" s="8">
        <v>82</v>
      </c>
      <c r="O9" s="17" t="s">
        <v>51</v>
      </c>
      <c r="P9" s="17" t="s">
        <v>51</v>
      </c>
      <c r="Q9" s="8">
        <v>97</v>
      </c>
      <c r="R9" s="8">
        <v>76</v>
      </c>
      <c r="S9" s="17" t="s">
        <v>51</v>
      </c>
      <c r="T9" s="12">
        <f t="shared" si="0"/>
        <v>1942</v>
      </c>
      <c r="U9" s="12">
        <f t="shared" si="1"/>
        <v>22</v>
      </c>
      <c r="V9" s="12">
        <f t="shared" si="2"/>
        <v>88.2727272727273</v>
      </c>
      <c r="X9" s="17" t="s">
        <v>64</v>
      </c>
      <c r="Y9" s="17" t="s">
        <v>65</v>
      </c>
      <c r="Z9" s="13">
        <v>87</v>
      </c>
      <c r="AA9" s="13">
        <v>92</v>
      </c>
      <c r="AB9" s="17" t="s">
        <v>51</v>
      </c>
      <c r="AC9" s="17" t="s">
        <v>51</v>
      </c>
      <c r="AD9" s="8">
        <v>76</v>
      </c>
      <c r="AE9" s="17" t="s">
        <v>51</v>
      </c>
      <c r="AF9" s="8">
        <v>82</v>
      </c>
      <c r="AG9" s="13">
        <v>83</v>
      </c>
      <c r="AH9" s="13">
        <v>89</v>
      </c>
      <c r="AI9" s="17" t="s">
        <v>52</v>
      </c>
      <c r="AJ9" s="17" t="s">
        <v>51</v>
      </c>
      <c r="AK9" s="17" t="s">
        <v>53</v>
      </c>
      <c r="AL9" s="17" t="s">
        <v>51</v>
      </c>
      <c r="AM9" s="8">
        <v>61</v>
      </c>
      <c r="AN9" s="17" t="s">
        <v>52</v>
      </c>
      <c r="AO9" s="13">
        <v>76</v>
      </c>
      <c r="AP9" s="8">
        <v>83</v>
      </c>
      <c r="AQ9" s="17" t="s">
        <v>56</v>
      </c>
      <c r="AR9" s="17" t="s">
        <v>51</v>
      </c>
      <c r="AS9" s="17" t="s">
        <v>51</v>
      </c>
      <c r="AT9" s="8">
        <v>90</v>
      </c>
      <c r="AU9" s="12">
        <f t="shared" si="3"/>
        <v>2615.5</v>
      </c>
      <c r="AV9" s="12">
        <f t="shared" si="4"/>
        <v>32.5</v>
      </c>
      <c r="AW9" s="12">
        <f t="shared" si="5"/>
        <v>80.4769230769231</v>
      </c>
      <c r="AX9" s="12">
        <f t="shared" si="6"/>
        <v>4557.5</v>
      </c>
      <c r="AY9" s="12">
        <f t="shared" si="7"/>
        <v>54.5</v>
      </c>
      <c r="AZ9" s="12">
        <f t="shared" si="8"/>
        <v>83.6238532110092</v>
      </c>
      <c r="BA9" s="12">
        <v>1</v>
      </c>
      <c r="BB9" s="12">
        <f t="shared" si="9"/>
        <v>84.6238532110092</v>
      </c>
    </row>
    <row r="10" spans="1:54">
      <c r="A10" s="7">
        <v>7</v>
      </c>
      <c r="B10" s="17" t="s">
        <v>66</v>
      </c>
      <c r="C10" s="17" t="s">
        <v>67</v>
      </c>
      <c r="D10" s="8">
        <v>97</v>
      </c>
      <c r="E10" s="8">
        <v>65</v>
      </c>
      <c r="F10" s="8">
        <v>74</v>
      </c>
      <c r="G10" s="17" t="s">
        <v>51</v>
      </c>
      <c r="H10" s="17" t="s">
        <v>51</v>
      </c>
      <c r="I10" s="17" t="s">
        <v>51</v>
      </c>
      <c r="J10" s="17" t="s">
        <v>51</v>
      </c>
      <c r="K10" s="8">
        <v>84</v>
      </c>
      <c r="L10" s="17" t="s">
        <v>51</v>
      </c>
      <c r="M10" s="8">
        <v>87</v>
      </c>
      <c r="N10" s="8">
        <v>79</v>
      </c>
      <c r="O10" s="17" t="s">
        <v>51</v>
      </c>
      <c r="P10" s="17" t="s">
        <v>51</v>
      </c>
      <c r="Q10" s="8">
        <v>96</v>
      </c>
      <c r="R10" s="8">
        <v>96</v>
      </c>
      <c r="S10" s="8">
        <v>96</v>
      </c>
      <c r="T10" s="12">
        <f>D10*4+E10*3+F10*2+K10*2.5+M10*3+N10*3+Q10*2+R10*2.5+S10*2</f>
        <v>2063</v>
      </c>
      <c r="U10" s="12">
        <f>4+3+2+2.5+3+3+2+2.5+2</f>
        <v>24</v>
      </c>
      <c r="V10" s="12">
        <f t="shared" si="2"/>
        <v>85.9583333333333</v>
      </c>
      <c r="X10" s="17" t="s">
        <v>66</v>
      </c>
      <c r="Y10" s="17" t="s">
        <v>67</v>
      </c>
      <c r="Z10" s="13">
        <v>91</v>
      </c>
      <c r="AA10" s="13">
        <v>83</v>
      </c>
      <c r="AB10" s="17" t="s">
        <v>51</v>
      </c>
      <c r="AC10" s="17" t="s">
        <v>51</v>
      </c>
      <c r="AD10" s="8">
        <v>89</v>
      </c>
      <c r="AE10" s="17" t="s">
        <v>51</v>
      </c>
      <c r="AF10" s="8">
        <v>90</v>
      </c>
      <c r="AG10" s="13">
        <v>85</v>
      </c>
      <c r="AH10" s="13">
        <v>92</v>
      </c>
      <c r="AI10" s="17" t="s">
        <v>51</v>
      </c>
      <c r="AJ10" s="17" t="s">
        <v>51</v>
      </c>
      <c r="AK10" s="17" t="s">
        <v>53</v>
      </c>
      <c r="AL10" s="17" t="s">
        <v>51</v>
      </c>
      <c r="AM10" s="8">
        <v>80</v>
      </c>
      <c r="AN10" s="17" t="s">
        <v>52</v>
      </c>
      <c r="AO10" s="13">
        <v>77</v>
      </c>
      <c r="AP10" s="8">
        <v>81</v>
      </c>
      <c r="AQ10" s="17" t="s">
        <v>61</v>
      </c>
      <c r="AR10" s="17" t="s">
        <v>51</v>
      </c>
      <c r="AS10" s="17" t="s">
        <v>51</v>
      </c>
      <c r="AT10" s="17" t="s">
        <v>51</v>
      </c>
      <c r="AU10" s="12">
        <f>Z10*2+AA10*1.5+AD10*3.5+AF10*2+AG10*1.5+AH10*3.5+AK10*1.5+AM10*3+AN10*1.5+AO10*6+AP10*2+AQ10*1.5</f>
        <v>2449</v>
      </c>
      <c r="AV10" s="12">
        <f>2+1.5+3.5+2+1.5+3.5+1.5+3+1.5+6+2+1.5</f>
        <v>29.5</v>
      </c>
      <c r="AW10" s="12">
        <f t="shared" si="5"/>
        <v>83.0169491525424</v>
      </c>
      <c r="AX10" s="12">
        <f t="shared" si="6"/>
        <v>4512</v>
      </c>
      <c r="AY10" s="12">
        <f t="shared" si="7"/>
        <v>53.5</v>
      </c>
      <c r="AZ10" s="12">
        <f t="shared" si="8"/>
        <v>84.3364485981308</v>
      </c>
      <c r="BA10" s="12">
        <f t="shared" si="10"/>
        <v>0</v>
      </c>
      <c r="BB10" s="12">
        <f t="shared" si="9"/>
        <v>84.3364485981308</v>
      </c>
    </row>
    <row r="11" spans="1:54">
      <c r="A11" s="7">
        <v>8</v>
      </c>
      <c r="B11" s="17" t="s">
        <v>68</v>
      </c>
      <c r="C11" s="17" t="s">
        <v>69</v>
      </c>
      <c r="D11" s="8">
        <v>84</v>
      </c>
      <c r="E11" s="8">
        <v>83</v>
      </c>
      <c r="F11" s="8">
        <v>69</v>
      </c>
      <c r="G11" s="17" t="s">
        <v>51</v>
      </c>
      <c r="H11" s="17" t="s">
        <v>51</v>
      </c>
      <c r="I11" s="17" t="s">
        <v>51</v>
      </c>
      <c r="J11" s="17" t="s">
        <v>51</v>
      </c>
      <c r="K11" s="8">
        <v>83</v>
      </c>
      <c r="L11" s="17" t="s">
        <v>51</v>
      </c>
      <c r="M11" s="8">
        <v>86</v>
      </c>
      <c r="N11" s="8">
        <v>92</v>
      </c>
      <c r="O11" s="8">
        <v>84</v>
      </c>
      <c r="P11" s="17" t="s">
        <v>51</v>
      </c>
      <c r="Q11" s="8">
        <v>98</v>
      </c>
      <c r="R11" s="8">
        <v>87</v>
      </c>
      <c r="S11" s="17" t="s">
        <v>51</v>
      </c>
      <c r="T11" s="12">
        <f>D11*4+E11*3+F11*2+K11*2.5+M11*3+N11*3+Q11*2+R11*2.5+O11*2</f>
        <v>2046</v>
      </c>
      <c r="U11" s="12">
        <f>4+3+2+2.5+3+3+2+2+2.5</f>
        <v>24</v>
      </c>
      <c r="V11" s="12">
        <f t="shared" si="2"/>
        <v>85.25</v>
      </c>
      <c r="X11" s="17" t="s">
        <v>68</v>
      </c>
      <c r="Y11" s="17" t="s">
        <v>69</v>
      </c>
      <c r="Z11" s="13">
        <v>83</v>
      </c>
      <c r="AA11" s="13">
        <v>87</v>
      </c>
      <c r="AB11" s="17" t="s">
        <v>51</v>
      </c>
      <c r="AC11" s="17" t="s">
        <v>51</v>
      </c>
      <c r="AD11" s="8">
        <v>83</v>
      </c>
      <c r="AE11" s="17" t="s">
        <v>51</v>
      </c>
      <c r="AF11" s="8">
        <v>75</v>
      </c>
      <c r="AG11" s="13">
        <v>73</v>
      </c>
      <c r="AH11" s="13">
        <v>83</v>
      </c>
      <c r="AI11" s="17" t="s">
        <v>56</v>
      </c>
      <c r="AJ11" s="17" t="s">
        <v>51</v>
      </c>
      <c r="AK11" s="17" t="s">
        <v>53</v>
      </c>
      <c r="AL11" s="17" t="s">
        <v>51</v>
      </c>
      <c r="AM11" s="8">
        <v>85</v>
      </c>
      <c r="AN11" s="17" t="s">
        <v>56</v>
      </c>
      <c r="AO11" s="13">
        <v>83</v>
      </c>
      <c r="AP11" s="17" t="s">
        <v>51</v>
      </c>
      <c r="AQ11" s="17" t="s">
        <v>56</v>
      </c>
      <c r="AR11" s="17" t="s">
        <v>51</v>
      </c>
      <c r="AS11" s="17" t="s">
        <v>51</v>
      </c>
      <c r="AT11" s="17" t="s">
        <v>51</v>
      </c>
      <c r="AU11" s="12">
        <f t="shared" ref="AU11:AU15" si="11">Z11*2+AA11*1.5+AD11*3.5+AF11*2+AG11*1.5+AH11*3.5+AI11+AK11*1.5+AM11*3+AN11*1.5+AO11*6+AQ11*1.5</f>
        <v>2367.5</v>
      </c>
      <c r="AV11" s="12">
        <f t="shared" ref="AV11:AV15" si="12">2+1.5+3.5+2+1.5+3.5+1+1.5+3+1.5+6+1.5</f>
        <v>28.5</v>
      </c>
      <c r="AW11" s="12">
        <f t="shared" si="5"/>
        <v>83.0701754385965</v>
      </c>
      <c r="AX11" s="12">
        <f t="shared" si="6"/>
        <v>4413.5</v>
      </c>
      <c r="AY11" s="12">
        <f t="shared" si="7"/>
        <v>52.5</v>
      </c>
      <c r="AZ11" s="12">
        <f t="shared" si="8"/>
        <v>84.0666666666667</v>
      </c>
      <c r="BA11" s="12">
        <f t="shared" si="10"/>
        <v>0</v>
      </c>
      <c r="BB11" s="12">
        <f t="shared" si="9"/>
        <v>84.0666666666667</v>
      </c>
    </row>
    <row r="12" spans="1:54">
      <c r="A12" s="7">
        <v>9</v>
      </c>
      <c r="B12" s="17" t="s">
        <v>70</v>
      </c>
      <c r="C12" s="17" t="s">
        <v>71</v>
      </c>
      <c r="D12" s="8">
        <v>87</v>
      </c>
      <c r="E12" s="8">
        <v>85</v>
      </c>
      <c r="F12" s="8">
        <v>79</v>
      </c>
      <c r="G12" s="17" t="s">
        <v>51</v>
      </c>
      <c r="H12" s="17" t="s">
        <v>51</v>
      </c>
      <c r="I12" s="17" t="s">
        <v>51</v>
      </c>
      <c r="J12" s="17" t="s">
        <v>51</v>
      </c>
      <c r="K12" s="8">
        <v>84</v>
      </c>
      <c r="L12" s="8">
        <v>76</v>
      </c>
      <c r="M12" s="8">
        <v>88</v>
      </c>
      <c r="N12" s="8">
        <v>84</v>
      </c>
      <c r="O12" s="8">
        <v>86</v>
      </c>
      <c r="P12" s="17" t="s">
        <v>51</v>
      </c>
      <c r="Q12" s="8">
        <v>85</v>
      </c>
      <c r="R12" s="8">
        <v>79</v>
      </c>
      <c r="S12" s="17" t="s">
        <v>51</v>
      </c>
      <c r="T12" s="12">
        <f>D12*4+E12*3+F12*2+K12*2.5+M12*3+N12*3+Q12*2+R12*2.5+O12*2+L12*1.5</f>
        <v>2140.5</v>
      </c>
      <c r="U12" s="12">
        <f>4+3+2+2.5+1.5+3+3+2+2+2.5</f>
        <v>25.5</v>
      </c>
      <c r="V12" s="12">
        <f t="shared" si="2"/>
        <v>83.9411764705882</v>
      </c>
      <c r="X12" s="17" t="s">
        <v>70</v>
      </c>
      <c r="Y12" s="17" t="s">
        <v>71</v>
      </c>
      <c r="Z12" s="13">
        <v>87</v>
      </c>
      <c r="AA12" s="13">
        <v>92</v>
      </c>
      <c r="AB12" s="17" t="s">
        <v>51</v>
      </c>
      <c r="AC12" s="17" t="s">
        <v>51</v>
      </c>
      <c r="AD12" s="8">
        <v>75</v>
      </c>
      <c r="AE12" s="17" t="s">
        <v>51</v>
      </c>
      <c r="AF12" s="8">
        <v>83</v>
      </c>
      <c r="AG12" s="13">
        <v>87</v>
      </c>
      <c r="AH12" s="13">
        <v>77</v>
      </c>
      <c r="AI12" s="17" t="s">
        <v>52</v>
      </c>
      <c r="AJ12" s="17" t="s">
        <v>51</v>
      </c>
      <c r="AK12" s="17" t="s">
        <v>53</v>
      </c>
      <c r="AL12" s="17" t="s">
        <v>51</v>
      </c>
      <c r="AM12" s="8">
        <v>76</v>
      </c>
      <c r="AN12" s="17" t="s">
        <v>52</v>
      </c>
      <c r="AO12" s="13">
        <v>83</v>
      </c>
      <c r="AP12" s="17" t="s">
        <v>51</v>
      </c>
      <c r="AQ12" s="17" t="s">
        <v>56</v>
      </c>
      <c r="AR12" s="17" t="s">
        <v>51</v>
      </c>
      <c r="AS12" s="17" t="s">
        <v>51</v>
      </c>
      <c r="AT12" s="17" t="s">
        <v>51</v>
      </c>
      <c r="AU12" s="12">
        <f t="shared" si="11"/>
        <v>2319</v>
      </c>
      <c r="AV12" s="12">
        <f t="shared" si="12"/>
        <v>28.5</v>
      </c>
      <c r="AW12" s="12">
        <f t="shared" si="5"/>
        <v>81.3684210526316</v>
      </c>
      <c r="AX12" s="12">
        <f t="shared" si="6"/>
        <v>4459.5</v>
      </c>
      <c r="AY12" s="12">
        <f t="shared" si="7"/>
        <v>54</v>
      </c>
      <c r="AZ12" s="12">
        <f t="shared" si="8"/>
        <v>82.5833333333333</v>
      </c>
      <c r="BA12" s="12">
        <v>1</v>
      </c>
      <c r="BB12" s="12">
        <f t="shared" si="9"/>
        <v>83.5833333333333</v>
      </c>
    </row>
    <row r="13" spans="1:54">
      <c r="A13" s="7">
        <v>10</v>
      </c>
      <c r="B13" s="17" t="s">
        <v>72</v>
      </c>
      <c r="C13" s="17" t="s">
        <v>73</v>
      </c>
      <c r="D13" s="8">
        <v>93</v>
      </c>
      <c r="E13" s="8">
        <v>82</v>
      </c>
      <c r="F13" s="8">
        <v>81</v>
      </c>
      <c r="G13" s="17" t="s">
        <v>51</v>
      </c>
      <c r="H13" s="17" t="s">
        <v>51</v>
      </c>
      <c r="I13" s="17" t="s">
        <v>51</v>
      </c>
      <c r="J13" s="17" t="s">
        <v>51</v>
      </c>
      <c r="K13" s="8">
        <v>85</v>
      </c>
      <c r="L13" s="17" t="s">
        <v>51</v>
      </c>
      <c r="M13" s="8">
        <v>94</v>
      </c>
      <c r="N13" s="8">
        <v>75</v>
      </c>
      <c r="O13" s="17" t="s">
        <v>51</v>
      </c>
      <c r="P13" s="17" t="s">
        <v>51</v>
      </c>
      <c r="Q13" s="8">
        <v>86</v>
      </c>
      <c r="R13" s="8">
        <v>80</v>
      </c>
      <c r="S13" s="17" t="s">
        <v>51</v>
      </c>
      <c r="T13" s="12">
        <f t="shared" ref="T13:T17" si="13">D13*4+E13*3+F13*2+K13*2.5+M13*3+N13*3+Q13*2+R13*2.5</f>
        <v>1871.5</v>
      </c>
      <c r="U13" s="12">
        <f t="shared" ref="U13:U17" si="14">4+3+2+2.5+3+3+2+2.5</f>
        <v>22</v>
      </c>
      <c r="V13" s="12">
        <f t="shared" si="2"/>
        <v>85.0681818181818</v>
      </c>
      <c r="X13" s="17" t="s">
        <v>72</v>
      </c>
      <c r="Y13" s="17" t="s">
        <v>73</v>
      </c>
      <c r="Z13" s="13">
        <v>86</v>
      </c>
      <c r="AA13" s="13">
        <v>90</v>
      </c>
      <c r="AB13" s="17" t="s">
        <v>51</v>
      </c>
      <c r="AC13" s="17" t="s">
        <v>51</v>
      </c>
      <c r="AD13" s="8">
        <v>93</v>
      </c>
      <c r="AE13" s="17" t="s">
        <v>51</v>
      </c>
      <c r="AF13" s="8">
        <v>79</v>
      </c>
      <c r="AG13" s="13">
        <v>82</v>
      </c>
      <c r="AH13" s="13">
        <v>90</v>
      </c>
      <c r="AI13" s="17" t="s">
        <v>52</v>
      </c>
      <c r="AJ13" s="17" t="s">
        <v>51</v>
      </c>
      <c r="AK13" s="17" t="s">
        <v>53</v>
      </c>
      <c r="AL13" s="17" t="s">
        <v>51</v>
      </c>
      <c r="AM13" s="8">
        <v>64</v>
      </c>
      <c r="AN13" s="17" t="s">
        <v>61</v>
      </c>
      <c r="AO13" s="13">
        <v>73</v>
      </c>
      <c r="AP13" s="8">
        <v>84</v>
      </c>
      <c r="AQ13" s="17" t="s">
        <v>56</v>
      </c>
      <c r="AR13" s="17" t="s">
        <v>51</v>
      </c>
      <c r="AS13" s="17" t="s">
        <v>51</v>
      </c>
      <c r="AT13" s="17" t="s">
        <v>51</v>
      </c>
      <c r="AU13" s="12">
        <f t="shared" ref="AU13:AU17" si="15">Z13*2+AA13*1.5+AD13*3.5+AF13*2+AG13*1.5+AH13*3.5+AI13+AK13*1.5+AM13*3+AN13*1.5+AO13*6+AP13*2+AQ13*1.5</f>
        <v>2464</v>
      </c>
      <c r="AV13" s="12">
        <f t="shared" ref="AV13:AV17" si="16">2+1.5+3.5+2+1.5+3.5+1+1.5+3+1.5+6+2+1.5</f>
        <v>30.5</v>
      </c>
      <c r="AW13" s="12">
        <f t="shared" si="5"/>
        <v>80.7868852459016</v>
      </c>
      <c r="AX13" s="12">
        <f t="shared" si="6"/>
        <v>4335.5</v>
      </c>
      <c r="AY13" s="12">
        <f t="shared" si="7"/>
        <v>52.5</v>
      </c>
      <c r="AZ13" s="12">
        <f t="shared" si="8"/>
        <v>82.5809523809524</v>
      </c>
      <c r="BA13" s="12">
        <v>1</v>
      </c>
      <c r="BB13" s="12">
        <f t="shared" si="9"/>
        <v>83.5809523809524</v>
      </c>
    </row>
    <row r="14" spans="1:54">
      <c r="A14" s="7">
        <v>11</v>
      </c>
      <c r="B14" s="17" t="s">
        <v>74</v>
      </c>
      <c r="C14" s="17" t="s">
        <v>75</v>
      </c>
      <c r="D14" s="8">
        <v>86</v>
      </c>
      <c r="E14" s="8">
        <v>78</v>
      </c>
      <c r="F14" s="8">
        <v>69</v>
      </c>
      <c r="G14" s="17" t="s">
        <v>51</v>
      </c>
      <c r="H14" s="17" t="s">
        <v>51</v>
      </c>
      <c r="I14" s="17" t="s">
        <v>51</v>
      </c>
      <c r="J14" s="17" t="s">
        <v>51</v>
      </c>
      <c r="K14" s="8">
        <v>75</v>
      </c>
      <c r="L14" s="17" t="s">
        <v>51</v>
      </c>
      <c r="M14" s="8">
        <v>91</v>
      </c>
      <c r="N14" s="8">
        <v>81</v>
      </c>
      <c r="O14" s="17" t="s">
        <v>51</v>
      </c>
      <c r="P14" s="17" t="s">
        <v>51</v>
      </c>
      <c r="Q14" s="8">
        <v>81</v>
      </c>
      <c r="R14" s="8">
        <v>82</v>
      </c>
      <c r="S14" s="8">
        <v>90</v>
      </c>
      <c r="T14" s="12">
        <f>D14*4+E14*3+F14*2+K14*2.5+M14*3+N14*3+Q14*2+R14*2.5+S14*2</f>
        <v>1966.5</v>
      </c>
      <c r="U14" s="12">
        <f>4+3+2+2.5+3+3+2+2.5+2</f>
        <v>24</v>
      </c>
      <c r="V14" s="12">
        <f t="shared" si="2"/>
        <v>81.9375</v>
      </c>
      <c r="X14" s="17" t="s">
        <v>74</v>
      </c>
      <c r="Y14" s="17" t="s">
        <v>75</v>
      </c>
      <c r="Z14" s="13">
        <v>74</v>
      </c>
      <c r="AA14" s="13">
        <v>87</v>
      </c>
      <c r="AB14" s="17" t="s">
        <v>51</v>
      </c>
      <c r="AC14" s="17" t="s">
        <v>51</v>
      </c>
      <c r="AD14" s="8">
        <v>88</v>
      </c>
      <c r="AE14" s="17" t="s">
        <v>51</v>
      </c>
      <c r="AF14" s="8">
        <v>87</v>
      </c>
      <c r="AG14" s="13">
        <v>91</v>
      </c>
      <c r="AH14" s="13">
        <v>86</v>
      </c>
      <c r="AI14" s="17" t="s">
        <v>56</v>
      </c>
      <c r="AJ14" s="17" t="s">
        <v>51</v>
      </c>
      <c r="AK14" s="17" t="s">
        <v>53</v>
      </c>
      <c r="AL14" s="17" t="s">
        <v>51</v>
      </c>
      <c r="AM14" s="8">
        <v>85</v>
      </c>
      <c r="AN14" s="17" t="s">
        <v>52</v>
      </c>
      <c r="AO14" s="13">
        <v>85</v>
      </c>
      <c r="AP14" s="8">
        <v>78</v>
      </c>
      <c r="AQ14" s="17" t="s">
        <v>56</v>
      </c>
      <c r="AR14" s="17" t="s">
        <v>51</v>
      </c>
      <c r="AS14" s="17" t="s">
        <v>51</v>
      </c>
      <c r="AT14" s="17" t="s">
        <v>51</v>
      </c>
      <c r="AU14" s="12">
        <f t="shared" si="15"/>
        <v>2581.5</v>
      </c>
      <c r="AV14" s="12">
        <f t="shared" si="16"/>
        <v>30.5</v>
      </c>
      <c r="AW14" s="12">
        <f t="shared" si="5"/>
        <v>84.6393442622951</v>
      </c>
      <c r="AX14" s="12">
        <f t="shared" si="6"/>
        <v>4548</v>
      </c>
      <c r="AY14" s="12">
        <f t="shared" si="7"/>
        <v>54.5</v>
      </c>
      <c r="AZ14" s="12">
        <f t="shared" si="8"/>
        <v>83.4495412844037</v>
      </c>
      <c r="BA14" s="12">
        <f t="shared" ref="BA14:BA18" si="17">0</f>
        <v>0</v>
      </c>
      <c r="BB14" s="12">
        <f t="shared" si="9"/>
        <v>83.4495412844037</v>
      </c>
    </row>
    <row r="15" spans="1:54">
      <c r="A15" s="7">
        <v>12</v>
      </c>
      <c r="B15" s="17" t="s">
        <v>76</v>
      </c>
      <c r="C15" s="17" t="s">
        <v>77</v>
      </c>
      <c r="D15" s="8">
        <v>96</v>
      </c>
      <c r="E15" s="8">
        <v>73</v>
      </c>
      <c r="F15" s="8">
        <v>85</v>
      </c>
      <c r="G15" s="17" t="s">
        <v>51</v>
      </c>
      <c r="H15" s="17" t="s">
        <v>51</v>
      </c>
      <c r="I15" s="17" t="s">
        <v>51</v>
      </c>
      <c r="J15" s="17" t="s">
        <v>51</v>
      </c>
      <c r="K15" s="8">
        <v>85</v>
      </c>
      <c r="L15" s="17" t="s">
        <v>51</v>
      </c>
      <c r="M15" s="8">
        <v>88</v>
      </c>
      <c r="N15" s="8">
        <v>82</v>
      </c>
      <c r="O15" s="8">
        <v>81</v>
      </c>
      <c r="P15" s="17" t="s">
        <v>51</v>
      </c>
      <c r="Q15" s="8">
        <v>90</v>
      </c>
      <c r="R15" s="8">
        <v>77</v>
      </c>
      <c r="S15" s="8">
        <v>84</v>
      </c>
      <c r="T15" s="12">
        <f>D15*4+E15*3+F15*2+K15*2.5+M15*3+N15*3+Q15*2+R15*2.5+S15*2+O15*2</f>
        <v>2198</v>
      </c>
      <c r="U15" s="12">
        <f>4+3+2+2.5+3+3+2+2+2.5+2</f>
        <v>26</v>
      </c>
      <c r="V15" s="12">
        <f t="shared" si="2"/>
        <v>84.5384615384615</v>
      </c>
      <c r="X15" s="17" t="s">
        <v>76</v>
      </c>
      <c r="Y15" s="17" t="s">
        <v>77</v>
      </c>
      <c r="Z15" s="13">
        <v>81</v>
      </c>
      <c r="AA15" s="13">
        <v>85</v>
      </c>
      <c r="AB15" s="17" t="s">
        <v>51</v>
      </c>
      <c r="AC15" s="17" t="s">
        <v>51</v>
      </c>
      <c r="AD15" s="8">
        <v>73</v>
      </c>
      <c r="AE15" s="17" t="s">
        <v>51</v>
      </c>
      <c r="AF15" s="8">
        <v>77</v>
      </c>
      <c r="AG15" s="13">
        <v>86</v>
      </c>
      <c r="AH15" s="13">
        <v>85</v>
      </c>
      <c r="AI15" s="17" t="s">
        <v>56</v>
      </c>
      <c r="AJ15" s="17" t="s">
        <v>51</v>
      </c>
      <c r="AK15" s="17" t="s">
        <v>53</v>
      </c>
      <c r="AL15" s="17" t="s">
        <v>51</v>
      </c>
      <c r="AM15" s="8">
        <v>90</v>
      </c>
      <c r="AN15" s="17" t="s">
        <v>56</v>
      </c>
      <c r="AO15" s="13">
        <v>68</v>
      </c>
      <c r="AP15" s="17" t="s">
        <v>51</v>
      </c>
      <c r="AQ15" s="17" t="s">
        <v>52</v>
      </c>
      <c r="AR15" s="17" t="s">
        <v>51</v>
      </c>
      <c r="AS15" s="17" t="s">
        <v>51</v>
      </c>
      <c r="AT15" s="17" t="s">
        <v>51</v>
      </c>
      <c r="AU15" s="12">
        <f t="shared" si="11"/>
        <v>2266</v>
      </c>
      <c r="AV15" s="12">
        <f t="shared" si="12"/>
        <v>28.5</v>
      </c>
      <c r="AW15" s="12">
        <f t="shared" si="5"/>
        <v>79.5087719298246</v>
      </c>
      <c r="AX15" s="12">
        <f t="shared" si="6"/>
        <v>4464</v>
      </c>
      <c r="AY15" s="12">
        <f t="shared" si="7"/>
        <v>54.5</v>
      </c>
      <c r="AZ15" s="12">
        <f t="shared" si="8"/>
        <v>81.9082568807339</v>
      </c>
      <c r="BA15" s="12">
        <v>1</v>
      </c>
      <c r="BB15" s="12">
        <f t="shared" si="9"/>
        <v>82.9082568807339</v>
      </c>
    </row>
    <row r="16" spans="1:54">
      <c r="A16" s="7">
        <v>13</v>
      </c>
      <c r="B16" s="17" t="s">
        <v>78</v>
      </c>
      <c r="C16" s="17" t="s">
        <v>79</v>
      </c>
      <c r="D16" s="8">
        <v>77</v>
      </c>
      <c r="E16" s="8">
        <v>79</v>
      </c>
      <c r="F16" s="8">
        <v>90</v>
      </c>
      <c r="G16" s="17" t="s">
        <v>51</v>
      </c>
      <c r="H16" s="17" t="s">
        <v>51</v>
      </c>
      <c r="I16" s="17" t="s">
        <v>51</v>
      </c>
      <c r="J16" s="17" t="s">
        <v>51</v>
      </c>
      <c r="K16" s="8">
        <v>79</v>
      </c>
      <c r="L16" s="17" t="s">
        <v>51</v>
      </c>
      <c r="M16" s="8">
        <v>91</v>
      </c>
      <c r="N16" s="8">
        <v>78</v>
      </c>
      <c r="O16" s="17" t="s">
        <v>51</v>
      </c>
      <c r="P16" s="17" t="s">
        <v>51</v>
      </c>
      <c r="Q16" s="8">
        <v>87</v>
      </c>
      <c r="R16" s="8">
        <v>77</v>
      </c>
      <c r="S16" s="17" t="s">
        <v>51</v>
      </c>
      <c r="T16" s="12">
        <f t="shared" si="13"/>
        <v>1796</v>
      </c>
      <c r="U16" s="12">
        <f t="shared" si="14"/>
        <v>22</v>
      </c>
      <c r="V16" s="12">
        <f t="shared" si="2"/>
        <v>81.6363636363636</v>
      </c>
      <c r="X16" s="17" t="s">
        <v>78</v>
      </c>
      <c r="Y16" s="17" t="s">
        <v>79</v>
      </c>
      <c r="Z16" s="13">
        <v>89</v>
      </c>
      <c r="AA16" s="13">
        <v>96</v>
      </c>
      <c r="AB16" s="17" t="s">
        <v>51</v>
      </c>
      <c r="AC16" s="17" t="s">
        <v>51</v>
      </c>
      <c r="AD16" s="8">
        <v>87</v>
      </c>
      <c r="AE16" s="8"/>
      <c r="AF16" s="8">
        <v>73</v>
      </c>
      <c r="AG16" s="13">
        <v>89</v>
      </c>
      <c r="AH16" s="13">
        <v>77</v>
      </c>
      <c r="AI16" s="17" t="s">
        <v>52</v>
      </c>
      <c r="AJ16" s="17" t="s">
        <v>51</v>
      </c>
      <c r="AK16" s="17" t="s">
        <v>53</v>
      </c>
      <c r="AL16" s="17" t="s">
        <v>51</v>
      </c>
      <c r="AM16" s="8">
        <v>86</v>
      </c>
      <c r="AN16" s="17" t="s">
        <v>52</v>
      </c>
      <c r="AO16" s="13">
        <v>82</v>
      </c>
      <c r="AP16" s="8">
        <v>82</v>
      </c>
      <c r="AQ16" s="17" t="s">
        <v>61</v>
      </c>
      <c r="AR16" s="17" t="s">
        <v>51</v>
      </c>
      <c r="AS16" s="17" t="s">
        <v>51</v>
      </c>
      <c r="AT16" s="8">
        <v>97</v>
      </c>
      <c r="AU16" s="12">
        <f>Z16*2+AA16*1.5+AD16*3.5+AF16*2+AG16*1.5+AH16*3.5+AI16+AK16*1.5+AM16*3+AN16*1.5+AO16*6+AP16*2+AQ16*1.5+AT16*2</f>
        <v>2706</v>
      </c>
      <c r="AV16" s="12">
        <f>2+1.5+3.5+2+1.5+3.5+1+1.5+3+1.5+6+2+1.5+2</f>
        <v>32.5</v>
      </c>
      <c r="AW16" s="12">
        <f t="shared" si="5"/>
        <v>83.2615384615385</v>
      </c>
      <c r="AX16" s="12">
        <f t="shared" si="6"/>
        <v>4502</v>
      </c>
      <c r="AY16" s="12">
        <f t="shared" si="7"/>
        <v>54.5</v>
      </c>
      <c r="AZ16" s="12">
        <f t="shared" si="8"/>
        <v>82.605504587156</v>
      </c>
      <c r="BA16" s="12">
        <f t="shared" si="17"/>
        <v>0</v>
      </c>
      <c r="BB16" s="12">
        <f t="shared" si="9"/>
        <v>82.605504587156</v>
      </c>
    </row>
    <row r="17" spans="1:54">
      <c r="A17" s="7">
        <v>14</v>
      </c>
      <c r="B17" s="17" t="s">
        <v>80</v>
      </c>
      <c r="C17" s="17" t="s">
        <v>81</v>
      </c>
      <c r="D17" s="8">
        <v>90</v>
      </c>
      <c r="E17" s="8">
        <v>83</v>
      </c>
      <c r="F17" s="8">
        <v>72</v>
      </c>
      <c r="G17" s="17" t="s">
        <v>51</v>
      </c>
      <c r="H17" s="17" t="s">
        <v>51</v>
      </c>
      <c r="I17" s="17" t="s">
        <v>51</v>
      </c>
      <c r="J17" s="17" t="s">
        <v>51</v>
      </c>
      <c r="K17" s="8">
        <v>84</v>
      </c>
      <c r="L17" s="17" t="s">
        <v>51</v>
      </c>
      <c r="M17" s="8">
        <v>93</v>
      </c>
      <c r="N17" s="8">
        <v>87</v>
      </c>
      <c r="O17" s="17" t="s">
        <v>51</v>
      </c>
      <c r="P17" s="17" t="s">
        <v>51</v>
      </c>
      <c r="Q17" s="8">
        <v>98</v>
      </c>
      <c r="R17" s="8">
        <v>82</v>
      </c>
      <c r="S17" s="17" t="s">
        <v>51</v>
      </c>
      <c r="T17" s="12">
        <f t="shared" si="13"/>
        <v>1904</v>
      </c>
      <c r="U17" s="12">
        <f t="shared" si="14"/>
        <v>22</v>
      </c>
      <c r="V17" s="12">
        <f t="shared" si="2"/>
        <v>86.5454545454545</v>
      </c>
      <c r="X17" s="17" t="s">
        <v>80</v>
      </c>
      <c r="Y17" s="17" t="s">
        <v>81</v>
      </c>
      <c r="Z17" s="13">
        <v>78</v>
      </c>
      <c r="AA17" s="13">
        <v>82</v>
      </c>
      <c r="AB17" s="17" t="s">
        <v>51</v>
      </c>
      <c r="AC17" s="17" t="s">
        <v>51</v>
      </c>
      <c r="AD17" s="8">
        <v>88</v>
      </c>
      <c r="AE17" s="17" t="s">
        <v>51</v>
      </c>
      <c r="AF17" s="8">
        <v>90</v>
      </c>
      <c r="AG17" s="13">
        <v>71</v>
      </c>
      <c r="AH17" s="13">
        <v>80</v>
      </c>
      <c r="AI17" s="17" t="s">
        <v>52</v>
      </c>
      <c r="AJ17" s="17" t="s">
        <v>51</v>
      </c>
      <c r="AK17" s="17" t="s">
        <v>53</v>
      </c>
      <c r="AL17" s="17" t="s">
        <v>51</v>
      </c>
      <c r="AM17" s="8">
        <v>66</v>
      </c>
      <c r="AN17" s="17" t="s">
        <v>52</v>
      </c>
      <c r="AO17" s="13">
        <v>75</v>
      </c>
      <c r="AP17" s="8">
        <v>84</v>
      </c>
      <c r="AQ17" s="17" t="s">
        <v>52</v>
      </c>
      <c r="AR17" s="17" t="s">
        <v>51</v>
      </c>
      <c r="AS17" s="17" t="s">
        <v>51</v>
      </c>
      <c r="AT17" s="17" t="s">
        <v>51</v>
      </c>
      <c r="AU17" s="12">
        <f t="shared" si="15"/>
        <v>2407</v>
      </c>
      <c r="AV17" s="12">
        <f t="shared" si="16"/>
        <v>30.5</v>
      </c>
      <c r="AW17" s="12">
        <f t="shared" si="5"/>
        <v>78.9180327868852</v>
      </c>
      <c r="AX17" s="12">
        <f t="shared" si="6"/>
        <v>4311</v>
      </c>
      <c r="AY17" s="12">
        <f t="shared" si="7"/>
        <v>52.5</v>
      </c>
      <c r="AZ17" s="12">
        <f t="shared" si="8"/>
        <v>82.1142857142857</v>
      </c>
      <c r="BA17" s="12">
        <f t="shared" si="17"/>
        <v>0</v>
      </c>
      <c r="BB17" s="12">
        <f t="shared" si="9"/>
        <v>82.1142857142857</v>
      </c>
    </row>
    <row r="18" spans="1:54">
      <c r="A18" s="7">
        <v>15</v>
      </c>
      <c r="B18" s="17" t="s">
        <v>82</v>
      </c>
      <c r="C18" s="17" t="s">
        <v>83</v>
      </c>
      <c r="D18" s="8">
        <v>84</v>
      </c>
      <c r="E18" s="8">
        <v>76</v>
      </c>
      <c r="F18" s="8">
        <v>70</v>
      </c>
      <c r="G18" s="17" t="s">
        <v>51</v>
      </c>
      <c r="H18" s="17" t="s">
        <v>51</v>
      </c>
      <c r="I18" s="17" t="s">
        <v>51</v>
      </c>
      <c r="J18" s="17" t="s">
        <v>51</v>
      </c>
      <c r="K18" s="8">
        <v>80</v>
      </c>
      <c r="L18" s="8">
        <v>77</v>
      </c>
      <c r="M18" s="8">
        <v>89</v>
      </c>
      <c r="N18" s="8">
        <v>82</v>
      </c>
      <c r="O18" s="8">
        <v>87</v>
      </c>
      <c r="P18" s="17" t="s">
        <v>51</v>
      </c>
      <c r="Q18" s="8">
        <v>94</v>
      </c>
      <c r="R18" s="8">
        <v>71</v>
      </c>
      <c r="S18" s="17" t="s">
        <v>51</v>
      </c>
      <c r="T18" s="12">
        <f>D18*4+E18*3+F18*2+K18*2.5+M18*3+N18*3+Q18*2+R18*2.5+O18*2+L18*1.5</f>
        <v>2072</v>
      </c>
      <c r="U18" s="12">
        <f>4+3+2+2.5+1.5+3+3+2+2+2.5</f>
        <v>25.5</v>
      </c>
      <c r="V18" s="12">
        <f t="shared" si="2"/>
        <v>81.2549019607843</v>
      </c>
      <c r="X18" s="17" t="s">
        <v>82</v>
      </c>
      <c r="Y18" s="17" t="s">
        <v>83</v>
      </c>
      <c r="Z18" s="13">
        <v>75</v>
      </c>
      <c r="AA18" s="13">
        <v>82</v>
      </c>
      <c r="AB18" s="17" t="s">
        <v>51</v>
      </c>
      <c r="AC18" s="17" t="s">
        <v>51</v>
      </c>
      <c r="AD18" s="8">
        <v>85</v>
      </c>
      <c r="AE18" s="17" t="s">
        <v>51</v>
      </c>
      <c r="AF18" s="8">
        <v>89</v>
      </c>
      <c r="AG18" s="13">
        <v>88</v>
      </c>
      <c r="AH18" s="13">
        <v>85</v>
      </c>
      <c r="AI18" s="17" t="s">
        <v>52</v>
      </c>
      <c r="AJ18" s="17" t="s">
        <v>51</v>
      </c>
      <c r="AK18" s="17" t="s">
        <v>53</v>
      </c>
      <c r="AL18" s="17" t="s">
        <v>51</v>
      </c>
      <c r="AM18" s="8">
        <v>76</v>
      </c>
      <c r="AN18" s="17" t="s">
        <v>52</v>
      </c>
      <c r="AO18" s="13">
        <v>81</v>
      </c>
      <c r="AP18" s="17" t="s">
        <v>51</v>
      </c>
      <c r="AQ18" s="17" t="s">
        <v>56</v>
      </c>
      <c r="AR18" s="17" t="s">
        <v>51</v>
      </c>
      <c r="AS18" s="17" t="s">
        <v>51</v>
      </c>
      <c r="AT18" s="17" t="s">
        <v>51</v>
      </c>
      <c r="AU18" s="12">
        <f t="shared" ref="AU18:AU23" si="18">Z18*2+AA18*1.5+AD18*3.5+AF18*2+AG18*1.5+AH18*3.5+AI18+AK18*1.5+AM18*3+AN18*1.5+AO18*6+AQ18*1.5</f>
        <v>2344.5</v>
      </c>
      <c r="AV18" s="12">
        <f t="shared" ref="AV18:AV23" si="19">2+1.5+3.5+2+1.5+3.5+1+1.5+3+1.5+6+1.5</f>
        <v>28.5</v>
      </c>
      <c r="AW18" s="12">
        <f t="shared" si="5"/>
        <v>82.2631578947368</v>
      </c>
      <c r="AX18" s="12">
        <f t="shared" si="6"/>
        <v>4416.5</v>
      </c>
      <c r="AY18" s="12">
        <f t="shared" si="7"/>
        <v>54</v>
      </c>
      <c r="AZ18" s="12">
        <f t="shared" si="8"/>
        <v>81.787037037037</v>
      </c>
      <c r="BA18" s="12">
        <f t="shared" si="17"/>
        <v>0</v>
      </c>
      <c r="BB18" s="12">
        <f t="shared" si="9"/>
        <v>81.787037037037</v>
      </c>
    </row>
    <row r="19" spans="1:54">
      <c r="A19" s="7">
        <v>16</v>
      </c>
      <c r="B19" s="17" t="s">
        <v>84</v>
      </c>
      <c r="C19" s="17" t="s">
        <v>85</v>
      </c>
      <c r="D19" s="8">
        <v>89</v>
      </c>
      <c r="E19" s="8">
        <v>70</v>
      </c>
      <c r="F19" s="8">
        <v>64</v>
      </c>
      <c r="G19" s="17" t="s">
        <v>51</v>
      </c>
      <c r="H19" s="17" t="s">
        <v>51</v>
      </c>
      <c r="I19" s="17" t="s">
        <v>51</v>
      </c>
      <c r="J19" s="17" t="s">
        <v>51</v>
      </c>
      <c r="K19" s="8">
        <v>79</v>
      </c>
      <c r="L19" s="17" t="s">
        <v>51</v>
      </c>
      <c r="M19" s="8">
        <v>93</v>
      </c>
      <c r="N19" s="8">
        <v>78</v>
      </c>
      <c r="O19" s="17" t="s">
        <v>51</v>
      </c>
      <c r="P19" s="17" t="s">
        <v>51</v>
      </c>
      <c r="Q19" s="8">
        <v>94</v>
      </c>
      <c r="R19" s="8">
        <v>79</v>
      </c>
      <c r="S19" s="17" t="s">
        <v>51</v>
      </c>
      <c r="T19" s="12">
        <f>D19*4+E19*3+F19*2+K19*2.5+M19*3+N19*3+Q19*2+R19*2.5</f>
        <v>1790</v>
      </c>
      <c r="U19" s="12">
        <f>4+3+2+2.5+3+3+2+2.5</f>
        <v>22</v>
      </c>
      <c r="V19" s="12">
        <f t="shared" si="2"/>
        <v>81.3636363636364</v>
      </c>
      <c r="X19" s="17" t="s">
        <v>84</v>
      </c>
      <c r="Y19" s="17" t="s">
        <v>85</v>
      </c>
      <c r="Z19" s="13">
        <v>83</v>
      </c>
      <c r="AA19" s="13">
        <v>85</v>
      </c>
      <c r="AB19" s="17" t="s">
        <v>51</v>
      </c>
      <c r="AC19" s="17" t="s">
        <v>51</v>
      </c>
      <c r="AD19" s="8">
        <v>88</v>
      </c>
      <c r="AE19" s="17" t="s">
        <v>51</v>
      </c>
      <c r="AF19" s="8">
        <v>78</v>
      </c>
      <c r="AG19" s="13">
        <v>93</v>
      </c>
      <c r="AH19" s="13">
        <v>71</v>
      </c>
      <c r="AI19" s="17" t="s">
        <v>52</v>
      </c>
      <c r="AJ19" s="17" t="s">
        <v>51</v>
      </c>
      <c r="AK19" s="17" t="s">
        <v>53</v>
      </c>
      <c r="AL19" s="17" t="s">
        <v>51</v>
      </c>
      <c r="AM19" s="8">
        <v>88</v>
      </c>
      <c r="AN19" s="17" t="s">
        <v>52</v>
      </c>
      <c r="AO19" s="13">
        <v>74</v>
      </c>
      <c r="AP19" s="8">
        <v>86</v>
      </c>
      <c r="AQ19" s="17" t="s">
        <v>52</v>
      </c>
      <c r="AR19" s="17" t="s">
        <v>51</v>
      </c>
      <c r="AS19" s="17" t="s">
        <v>51</v>
      </c>
      <c r="AT19" s="8">
        <v>96</v>
      </c>
      <c r="AU19" s="12">
        <f>Z19*2+AA19*1.5+AD19*3.5+AF19*2+AG19*1.5+AH19*3.5+AI19+AK19*1.5+AM19*3+AN19*1.5+AO19*6+AP19*2+AQ19*1.5+AT19*2</f>
        <v>2655</v>
      </c>
      <c r="AV19" s="12">
        <f>2+1.5+3.5+2+1.5+3.5+1+1.5+3+1.5+6+2+1.5+2</f>
        <v>32.5</v>
      </c>
      <c r="AW19" s="12">
        <f t="shared" si="5"/>
        <v>81.6923076923077</v>
      </c>
      <c r="AX19" s="12">
        <f t="shared" si="6"/>
        <v>4445</v>
      </c>
      <c r="AY19" s="12">
        <f t="shared" si="7"/>
        <v>54.5</v>
      </c>
      <c r="AZ19" s="12">
        <f t="shared" si="8"/>
        <v>81.5596330275229</v>
      </c>
      <c r="BA19" s="12">
        <v>0</v>
      </c>
      <c r="BB19" s="12">
        <f t="shared" si="9"/>
        <v>81.5596330275229</v>
      </c>
    </row>
    <row r="20" spans="1:54">
      <c r="A20" s="7">
        <v>17</v>
      </c>
      <c r="B20" s="17" t="s">
        <v>86</v>
      </c>
      <c r="C20" s="17" t="s">
        <v>87</v>
      </c>
      <c r="D20" s="8">
        <v>91</v>
      </c>
      <c r="E20" s="8">
        <v>80</v>
      </c>
      <c r="F20" s="8">
        <v>93</v>
      </c>
      <c r="G20" s="17" t="s">
        <v>51</v>
      </c>
      <c r="H20" s="17" t="s">
        <v>51</v>
      </c>
      <c r="I20" s="17" t="s">
        <v>51</v>
      </c>
      <c r="J20" s="17" t="s">
        <v>51</v>
      </c>
      <c r="K20" s="8">
        <v>83</v>
      </c>
      <c r="L20" s="17" t="s">
        <v>51</v>
      </c>
      <c r="M20" s="8">
        <v>88</v>
      </c>
      <c r="N20" s="8">
        <v>71</v>
      </c>
      <c r="O20" s="17" t="s">
        <v>51</v>
      </c>
      <c r="P20" s="17" t="s">
        <v>51</v>
      </c>
      <c r="Q20" s="8">
        <v>96</v>
      </c>
      <c r="R20" s="8">
        <v>87</v>
      </c>
      <c r="S20" s="8">
        <v>96</v>
      </c>
      <c r="T20" s="12">
        <f t="shared" ref="T20:T24" si="20">D20*4+E20*3+F20*2+K20*2.5+M20*3+N20*3+Q20*2+R20*2.5+S20*2</f>
        <v>2076</v>
      </c>
      <c r="U20" s="12">
        <f t="shared" ref="U20:U24" si="21">4+3+2+2.5+3+3+2+2.5+2</f>
        <v>24</v>
      </c>
      <c r="V20" s="12">
        <f t="shared" si="2"/>
        <v>86.5</v>
      </c>
      <c r="X20" s="17" t="s">
        <v>86</v>
      </c>
      <c r="Y20" s="17" t="s">
        <v>87</v>
      </c>
      <c r="Z20" s="13">
        <v>91</v>
      </c>
      <c r="AA20" s="13">
        <v>97</v>
      </c>
      <c r="AB20" s="17" t="s">
        <v>51</v>
      </c>
      <c r="AC20" s="17" t="s">
        <v>51</v>
      </c>
      <c r="AD20" s="8">
        <v>79</v>
      </c>
      <c r="AE20" s="8"/>
      <c r="AF20" s="8">
        <v>80</v>
      </c>
      <c r="AG20" s="13">
        <v>84</v>
      </c>
      <c r="AH20" s="13">
        <v>66</v>
      </c>
      <c r="AI20" s="17" t="s">
        <v>51</v>
      </c>
      <c r="AJ20" s="17" t="s">
        <v>51</v>
      </c>
      <c r="AK20" s="17" t="s">
        <v>53</v>
      </c>
      <c r="AL20" s="17" t="s">
        <v>51</v>
      </c>
      <c r="AM20" s="8">
        <v>83</v>
      </c>
      <c r="AN20" s="17" t="s">
        <v>52</v>
      </c>
      <c r="AO20" s="13">
        <v>71</v>
      </c>
      <c r="AP20" s="8">
        <v>84</v>
      </c>
      <c r="AQ20" s="17" t="s">
        <v>53</v>
      </c>
      <c r="AR20" s="17" t="s">
        <v>51</v>
      </c>
      <c r="AS20" s="17" t="s">
        <v>51</v>
      </c>
      <c r="AT20" s="17" t="s">
        <v>51</v>
      </c>
      <c r="AU20" s="12">
        <f>Z20*2+AA20*1.5+AD20*3.5+AF20*2+AG20*1.5+AH20*3.5+AK20*1.5+AM20*3+AN20*1.5+AO20*6+AP20*2+AQ20*1.5</f>
        <v>2286.5</v>
      </c>
      <c r="AV20" s="12">
        <f>2+1.5+3.5+2+1.5+3.5+1.5+3+1.5+6+2+1.5</f>
        <v>29.5</v>
      </c>
      <c r="AW20" s="12">
        <f t="shared" si="5"/>
        <v>77.5084745762712</v>
      </c>
      <c r="AX20" s="12">
        <f t="shared" si="6"/>
        <v>4362.5</v>
      </c>
      <c r="AY20" s="12">
        <f t="shared" si="7"/>
        <v>53.5</v>
      </c>
      <c r="AZ20" s="12">
        <f t="shared" si="8"/>
        <v>81.5420560747663</v>
      </c>
      <c r="BA20" s="12">
        <f t="shared" ref="BA20:BA32" si="22">0</f>
        <v>0</v>
      </c>
      <c r="BB20" s="12">
        <f t="shared" si="9"/>
        <v>81.5420560747663</v>
      </c>
    </row>
    <row r="21" spans="1:54">
      <c r="A21" s="7">
        <v>18</v>
      </c>
      <c r="B21" s="17" t="s">
        <v>88</v>
      </c>
      <c r="C21" s="17" t="s">
        <v>89</v>
      </c>
      <c r="D21" s="8">
        <v>86</v>
      </c>
      <c r="E21" s="8">
        <v>77</v>
      </c>
      <c r="F21" s="8">
        <v>63</v>
      </c>
      <c r="G21" s="17" t="s">
        <v>51</v>
      </c>
      <c r="H21" s="17" t="s">
        <v>51</v>
      </c>
      <c r="I21" s="17" t="s">
        <v>51</v>
      </c>
      <c r="J21" s="17" t="s">
        <v>51</v>
      </c>
      <c r="K21" s="8">
        <v>83</v>
      </c>
      <c r="L21" s="8">
        <v>80</v>
      </c>
      <c r="M21" s="8">
        <v>88</v>
      </c>
      <c r="N21" s="8">
        <v>82</v>
      </c>
      <c r="O21" s="8">
        <v>84</v>
      </c>
      <c r="P21" s="17" t="s">
        <v>51</v>
      </c>
      <c r="Q21" s="8">
        <v>88</v>
      </c>
      <c r="R21" s="8">
        <v>67</v>
      </c>
      <c r="S21" s="17" t="s">
        <v>51</v>
      </c>
      <c r="T21" s="12">
        <f>D21*4+E21*3+F21*2+K21*2.5+M21*3+N21*3+Q21*2+R21*2.5+O21*2+L21*1.5</f>
        <v>2050</v>
      </c>
      <c r="U21" s="12">
        <f>4+3+2+2.5+1.5+3+3+2+2+2.5</f>
        <v>25.5</v>
      </c>
      <c r="V21" s="12">
        <f t="shared" si="2"/>
        <v>80.3921568627451</v>
      </c>
      <c r="X21" s="17" t="s">
        <v>88</v>
      </c>
      <c r="Y21" s="17" t="s">
        <v>89</v>
      </c>
      <c r="Z21" s="13">
        <v>80</v>
      </c>
      <c r="AA21" s="13">
        <v>88</v>
      </c>
      <c r="AB21" s="17" t="s">
        <v>51</v>
      </c>
      <c r="AC21" s="17" t="s">
        <v>51</v>
      </c>
      <c r="AD21" s="8">
        <v>81</v>
      </c>
      <c r="AE21" s="17" t="s">
        <v>51</v>
      </c>
      <c r="AF21" s="8">
        <v>84</v>
      </c>
      <c r="AG21" s="13">
        <v>88</v>
      </c>
      <c r="AH21" s="13">
        <v>84</v>
      </c>
      <c r="AI21" s="17" t="s">
        <v>52</v>
      </c>
      <c r="AJ21" s="17" t="s">
        <v>51</v>
      </c>
      <c r="AK21" s="17" t="s">
        <v>53</v>
      </c>
      <c r="AL21" s="17" t="s">
        <v>51</v>
      </c>
      <c r="AM21" s="8">
        <v>80</v>
      </c>
      <c r="AN21" s="17" t="s">
        <v>52</v>
      </c>
      <c r="AO21" s="13">
        <v>81</v>
      </c>
      <c r="AP21" s="17" t="s">
        <v>51</v>
      </c>
      <c r="AQ21" s="17" t="s">
        <v>56</v>
      </c>
      <c r="AR21" s="17" t="s">
        <v>51</v>
      </c>
      <c r="AS21" s="17" t="s">
        <v>51</v>
      </c>
      <c r="AT21" s="17" t="s">
        <v>51</v>
      </c>
      <c r="AU21" s="12">
        <f t="shared" si="18"/>
        <v>2348</v>
      </c>
      <c r="AV21" s="12">
        <f t="shared" si="19"/>
        <v>28.5</v>
      </c>
      <c r="AW21" s="12">
        <f t="shared" si="5"/>
        <v>82.3859649122807</v>
      </c>
      <c r="AX21" s="12">
        <f t="shared" si="6"/>
        <v>4398</v>
      </c>
      <c r="AY21" s="12">
        <f t="shared" si="7"/>
        <v>54</v>
      </c>
      <c r="AZ21" s="12">
        <f t="shared" si="8"/>
        <v>81.4444444444444</v>
      </c>
      <c r="BA21" s="12">
        <f t="shared" si="22"/>
        <v>0</v>
      </c>
      <c r="BB21" s="12">
        <f t="shared" si="9"/>
        <v>81.4444444444444</v>
      </c>
    </row>
    <row r="22" spans="1:54">
      <c r="A22" s="7">
        <v>19</v>
      </c>
      <c r="B22" s="17" t="s">
        <v>90</v>
      </c>
      <c r="C22" s="17" t="s">
        <v>91</v>
      </c>
      <c r="D22" s="8">
        <v>92</v>
      </c>
      <c r="E22" s="8">
        <v>70</v>
      </c>
      <c r="F22" s="8">
        <v>78</v>
      </c>
      <c r="G22" s="17" t="s">
        <v>51</v>
      </c>
      <c r="H22" s="17" t="s">
        <v>51</v>
      </c>
      <c r="I22" s="17" t="s">
        <v>51</v>
      </c>
      <c r="J22" s="17" t="s">
        <v>51</v>
      </c>
      <c r="K22" s="8">
        <v>88</v>
      </c>
      <c r="L22" s="17" t="s">
        <v>51</v>
      </c>
      <c r="M22" s="8">
        <v>88</v>
      </c>
      <c r="N22" s="8">
        <v>64</v>
      </c>
      <c r="O22" s="17" t="s">
        <v>51</v>
      </c>
      <c r="P22" s="17" t="s">
        <v>51</v>
      </c>
      <c r="Q22" s="8">
        <v>94</v>
      </c>
      <c r="R22" s="8">
        <v>86</v>
      </c>
      <c r="S22" s="8">
        <v>95</v>
      </c>
      <c r="T22" s="12">
        <f t="shared" si="20"/>
        <v>2003</v>
      </c>
      <c r="U22" s="12">
        <f t="shared" si="21"/>
        <v>24</v>
      </c>
      <c r="V22" s="12">
        <f t="shared" si="2"/>
        <v>83.4583333333333</v>
      </c>
      <c r="X22" s="17" t="s">
        <v>90</v>
      </c>
      <c r="Y22" s="17" t="s">
        <v>91</v>
      </c>
      <c r="Z22" s="13">
        <v>79</v>
      </c>
      <c r="AA22" s="13">
        <v>89</v>
      </c>
      <c r="AB22" s="17" t="s">
        <v>51</v>
      </c>
      <c r="AC22" s="17" t="s">
        <v>51</v>
      </c>
      <c r="AD22" s="8">
        <v>68</v>
      </c>
      <c r="AE22" s="17" t="s">
        <v>51</v>
      </c>
      <c r="AF22" s="8">
        <v>92</v>
      </c>
      <c r="AG22" s="13">
        <v>92</v>
      </c>
      <c r="AH22" s="13">
        <v>68</v>
      </c>
      <c r="AI22" s="17" t="s">
        <v>51</v>
      </c>
      <c r="AJ22" s="17" t="s">
        <v>51</v>
      </c>
      <c r="AK22" s="17" t="s">
        <v>53</v>
      </c>
      <c r="AL22" s="17" t="s">
        <v>51</v>
      </c>
      <c r="AM22" s="8">
        <v>82</v>
      </c>
      <c r="AN22" s="17" t="s">
        <v>56</v>
      </c>
      <c r="AO22" s="13">
        <v>78</v>
      </c>
      <c r="AP22" s="8">
        <v>83</v>
      </c>
      <c r="AQ22" s="17" t="s">
        <v>56</v>
      </c>
      <c r="AR22" s="17" t="s">
        <v>51</v>
      </c>
      <c r="AS22" s="17" t="s">
        <v>51</v>
      </c>
      <c r="AT22" s="17" t="s">
        <v>51</v>
      </c>
      <c r="AU22" s="12">
        <f>Z22*2+AA22*1.5+AD22*3.5+AF22*2+AG22*1.5+AH22*3.5+AK22*1.5+AM22*3+AN22*1.5+AO22*6+AP22*2+AQ22*1.5</f>
        <v>2352</v>
      </c>
      <c r="AV22" s="12">
        <f>2+1.5+3.5+2+1.5+3.5+1.5+3+1.5+6+2+1.5</f>
        <v>29.5</v>
      </c>
      <c r="AW22" s="12">
        <f t="shared" si="5"/>
        <v>79.728813559322</v>
      </c>
      <c r="AX22" s="12">
        <f t="shared" si="6"/>
        <v>4355</v>
      </c>
      <c r="AY22" s="12">
        <f t="shared" si="7"/>
        <v>53.5</v>
      </c>
      <c r="AZ22" s="12">
        <f t="shared" si="8"/>
        <v>81.4018691588785</v>
      </c>
      <c r="BA22" s="12">
        <f t="shared" si="22"/>
        <v>0</v>
      </c>
      <c r="BB22" s="12">
        <f t="shared" si="9"/>
        <v>81.4018691588785</v>
      </c>
    </row>
    <row r="23" spans="1:54">
      <c r="A23" s="7">
        <v>20</v>
      </c>
      <c r="B23" s="17" t="s">
        <v>92</v>
      </c>
      <c r="C23" s="17" t="s">
        <v>93</v>
      </c>
      <c r="D23" s="8">
        <v>85</v>
      </c>
      <c r="E23" s="8">
        <v>76</v>
      </c>
      <c r="F23" s="8">
        <v>73</v>
      </c>
      <c r="G23" s="17" t="s">
        <v>51</v>
      </c>
      <c r="H23" s="17" t="s">
        <v>51</v>
      </c>
      <c r="I23" s="17" t="s">
        <v>51</v>
      </c>
      <c r="J23" s="17" t="s">
        <v>51</v>
      </c>
      <c r="K23" s="8">
        <v>83</v>
      </c>
      <c r="L23" s="17" t="s">
        <v>51</v>
      </c>
      <c r="M23" s="8">
        <v>91</v>
      </c>
      <c r="N23" s="8">
        <v>82</v>
      </c>
      <c r="O23" s="8">
        <v>91</v>
      </c>
      <c r="P23" s="17" t="s">
        <v>51</v>
      </c>
      <c r="Q23" s="8">
        <v>96</v>
      </c>
      <c r="R23" s="8">
        <v>90</v>
      </c>
      <c r="S23" s="8">
        <v>85</v>
      </c>
      <c r="T23" s="12">
        <f>D23*4+E23*3+F23*2+K23*2.5+M23*3+N23*3+Q23*2+R23*2.5+S23*2+O23*2</f>
        <v>2209.5</v>
      </c>
      <c r="U23" s="12">
        <f>4+3+2+2.5+3+3+2+2+2.5+2</f>
        <v>26</v>
      </c>
      <c r="V23" s="12">
        <f t="shared" si="2"/>
        <v>84.9807692307692</v>
      </c>
      <c r="X23" s="17" t="s">
        <v>92</v>
      </c>
      <c r="Y23" s="17" t="s">
        <v>93</v>
      </c>
      <c r="Z23" s="13">
        <v>78</v>
      </c>
      <c r="AA23" s="13">
        <v>88</v>
      </c>
      <c r="AB23" s="17" t="s">
        <v>51</v>
      </c>
      <c r="AC23" s="17" t="s">
        <v>51</v>
      </c>
      <c r="AD23" s="8">
        <v>81</v>
      </c>
      <c r="AE23" s="17" t="s">
        <v>51</v>
      </c>
      <c r="AF23" s="8">
        <v>71</v>
      </c>
      <c r="AG23" s="13">
        <v>84</v>
      </c>
      <c r="AH23" s="13">
        <v>76</v>
      </c>
      <c r="AI23" s="17" t="s">
        <v>61</v>
      </c>
      <c r="AJ23" s="17" t="s">
        <v>51</v>
      </c>
      <c r="AK23" s="17" t="s">
        <v>53</v>
      </c>
      <c r="AL23" s="17" t="s">
        <v>51</v>
      </c>
      <c r="AM23" s="8">
        <v>78</v>
      </c>
      <c r="AN23" s="17" t="s">
        <v>52</v>
      </c>
      <c r="AO23" s="13">
        <v>76</v>
      </c>
      <c r="AP23" s="17" t="s">
        <v>51</v>
      </c>
      <c r="AQ23" s="17" t="s">
        <v>61</v>
      </c>
      <c r="AR23" s="17" t="s">
        <v>51</v>
      </c>
      <c r="AS23" s="17" t="s">
        <v>51</v>
      </c>
      <c r="AT23" s="17" t="s">
        <v>51</v>
      </c>
      <c r="AU23" s="12">
        <f t="shared" si="18"/>
        <v>2208</v>
      </c>
      <c r="AV23" s="12">
        <f t="shared" si="19"/>
        <v>28.5</v>
      </c>
      <c r="AW23" s="12">
        <f t="shared" si="5"/>
        <v>77.4736842105263</v>
      </c>
      <c r="AX23" s="12">
        <f t="shared" si="6"/>
        <v>4417.5</v>
      </c>
      <c r="AY23" s="12">
        <f t="shared" si="7"/>
        <v>54.5</v>
      </c>
      <c r="AZ23" s="12">
        <f t="shared" si="8"/>
        <v>81.0550458715596</v>
      </c>
      <c r="BA23" s="12">
        <f t="shared" si="22"/>
        <v>0</v>
      </c>
      <c r="BB23" s="12">
        <f t="shared" si="9"/>
        <v>81.0550458715596</v>
      </c>
    </row>
    <row r="24" spans="1:54">
      <c r="A24" s="7">
        <v>21</v>
      </c>
      <c r="B24" s="17" t="s">
        <v>94</v>
      </c>
      <c r="C24" s="17" t="s">
        <v>95</v>
      </c>
      <c r="D24" s="8">
        <v>67</v>
      </c>
      <c r="E24" s="8">
        <v>71</v>
      </c>
      <c r="F24" s="8">
        <v>79</v>
      </c>
      <c r="G24" s="17" t="s">
        <v>51</v>
      </c>
      <c r="H24" s="17" t="s">
        <v>51</v>
      </c>
      <c r="I24" s="17" t="s">
        <v>51</v>
      </c>
      <c r="J24" s="17" t="s">
        <v>51</v>
      </c>
      <c r="K24" s="8">
        <v>77</v>
      </c>
      <c r="L24" s="17" t="s">
        <v>51</v>
      </c>
      <c r="M24" s="8">
        <v>88</v>
      </c>
      <c r="N24" s="8">
        <v>74</v>
      </c>
      <c r="O24" s="17" t="s">
        <v>51</v>
      </c>
      <c r="P24" s="17" t="s">
        <v>51</v>
      </c>
      <c r="Q24" s="8">
        <v>95</v>
      </c>
      <c r="R24" s="8">
        <v>79</v>
      </c>
      <c r="S24" s="8">
        <v>86</v>
      </c>
      <c r="T24" s="12">
        <f t="shared" si="20"/>
        <v>1877</v>
      </c>
      <c r="U24" s="12">
        <f t="shared" si="21"/>
        <v>24</v>
      </c>
      <c r="V24" s="12">
        <f t="shared" si="2"/>
        <v>78.2083333333333</v>
      </c>
      <c r="X24" s="17" t="s">
        <v>94</v>
      </c>
      <c r="Y24" s="17" t="s">
        <v>95</v>
      </c>
      <c r="Z24" s="13">
        <v>77</v>
      </c>
      <c r="AA24" s="13">
        <v>86</v>
      </c>
      <c r="AB24" s="17" t="s">
        <v>51</v>
      </c>
      <c r="AC24" s="17" t="s">
        <v>51</v>
      </c>
      <c r="AD24" s="8">
        <v>82</v>
      </c>
      <c r="AE24" s="17" t="s">
        <v>51</v>
      </c>
      <c r="AF24" s="8">
        <v>87</v>
      </c>
      <c r="AG24" s="13">
        <v>72</v>
      </c>
      <c r="AH24" s="13">
        <v>85</v>
      </c>
      <c r="AI24" s="17" t="s">
        <v>52</v>
      </c>
      <c r="AJ24" s="17" t="s">
        <v>51</v>
      </c>
      <c r="AK24" s="17" t="s">
        <v>53</v>
      </c>
      <c r="AL24" s="17" t="s">
        <v>51</v>
      </c>
      <c r="AM24" s="8">
        <v>89</v>
      </c>
      <c r="AN24" s="17" t="s">
        <v>52</v>
      </c>
      <c r="AO24" s="13">
        <v>86</v>
      </c>
      <c r="AP24" s="8">
        <v>84</v>
      </c>
      <c r="AQ24" s="17" t="s">
        <v>52</v>
      </c>
      <c r="AR24" s="17" t="s">
        <v>51</v>
      </c>
      <c r="AS24" s="17" t="s">
        <v>51</v>
      </c>
      <c r="AT24" s="17" t="s">
        <v>51</v>
      </c>
      <c r="AU24" s="12">
        <f>Z24*2+AA24*1.5+AD24*3.5+AF24*2+AG24*1.5+AH24*3.5+AI24+AK24*1.5+AM24*3+AN24*1.5+AO24*6+AP24*2+AQ24*1.5</f>
        <v>2538</v>
      </c>
      <c r="AV24" s="12">
        <f t="shared" ref="AV24:AV29" si="23">2+1.5+3.5+2+1.5+3.5+1+1.5+3+1.5+6+2+1.5</f>
        <v>30.5</v>
      </c>
      <c r="AW24" s="12">
        <f t="shared" si="5"/>
        <v>83.2131147540984</v>
      </c>
      <c r="AX24" s="12">
        <f t="shared" si="6"/>
        <v>4415</v>
      </c>
      <c r="AY24" s="12">
        <f t="shared" si="7"/>
        <v>54.5</v>
      </c>
      <c r="AZ24" s="12">
        <f t="shared" si="8"/>
        <v>81.0091743119266</v>
      </c>
      <c r="BA24" s="12">
        <f t="shared" si="22"/>
        <v>0</v>
      </c>
      <c r="BB24" s="12">
        <f t="shared" si="9"/>
        <v>81.0091743119266</v>
      </c>
    </row>
    <row r="25" spans="1:54">
      <c r="A25" s="7">
        <v>22</v>
      </c>
      <c r="B25" s="17" t="s">
        <v>96</v>
      </c>
      <c r="C25" s="17" t="s">
        <v>97</v>
      </c>
      <c r="D25" s="8">
        <v>87</v>
      </c>
      <c r="E25" s="8">
        <v>71</v>
      </c>
      <c r="F25" s="8">
        <v>69</v>
      </c>
      <c r="G25" s="17" t="s">
        <v>51</v>
      </c>
      <c r="H25" s="17" t="s">
        <v>51</v>
      </c>
      <c r="I25" s="8">
        <v>79</v>
      </c>
      <c r="J25" s="8">
        <v>71</v>
      </c>
      <c r="K25" s="8">
        <v>79</v>
      </c>
      <c r="L25" s="17" t="s">
        <v>51</v>
      </c>
      <c r="M25" s="8">
        <v>85</v>
      </c>
      <c r="N25" s="8">
        <v>76</v>
      </c>
      <c r="O25" s="17" t="s">
        <v>51</v>
      </c>
      <c r="P25" s="17" t="s">
        <v>56</v>
      </c>
      <c r="Q25" s="8">
        <v>94</v>
      </c>
      <c r="R25" s="8">
        <v>83</v>
      </c>
      <c r="S25" s="17" t="s">
        <v>51</v>
      </c>
      <c r="T25" s="12">
        <f>D25*4+E25*3+F25*2+K25*2.5+M25*3+N25*3+Q25*2+R25*2.5+I25*4.5+J25*3+P25*1.5</f>
        <v>2486</v>
      </c>
      <c r="U25" s="12">
        <f>4+3+2+4.5+3+2.5+3+3+1.5+2+2.5</f>
        <v>31</v>
      </c>
      <c r="V25" s="12">
        <f t="shared" si="2"/>
        <v>80.1935483870968</v>
      </c>
      <c r="X25" s="17" t="s">
        <v>96</v>
      </c>
      <c r="Y25" s="17" t="s">
        <v>97</v>
      </c>
      <c r="Z25" s="13">
        <v>75</v>
      </c>
      <c r="AA25" s="13">
        <v>81</v>
      </c>
      <c r="AB25" s="8">
        <v>78</v>
      </c>
      <c r="AC25" s="17" t="s">
        <v>52</v>
      </c>
      <c r="AD25" s="8">
        <v>85</v>
      </c>
      <c r="AE25" s="17" t="s">
        <v>51</v>
      </c>
      <c r="AF25" s="8">
        <v>81</v>
      </c>
      <c r="AG25" s="13">
        <v>75</v>
      </c>
      <c r="AH25" s="13">
        <v>88</v>
      </c>
      <c r="AI25" s="17" t="s">
        <v>56</v>
      </c>
      <c r="AJ25" s="8">
        <v>89</v>
      </c>
      <c r="AK25" s="17" t="s">
        <v>53</v>
      </c>
      <c r="AL25" s="17" t="s">
        <v>56</v>
      </c>
      <c r="AM25" s="8">
        <v>88</v>
      </c>
      <c r="AN25" s="17" t="s">
        <v>51</v>
      </c>
      <c r="AO25" s="13">
        <v>65</v>
      </c>
      <c r="AP25" s="8">
        <v>78</v>
      </c>
      <c r="AQ25" s="17" t="s">
        <v>52</v>
      </c>
      <c r="AR25" s="17" t="s">
        <v>52</v>
      </c>
      <c r="AS25" s="8">
        <v>76</v>
      </c>
      <c r="AT25" s="17" t="s">
        <v>51</v>
      </c>
      <c r="AU25" s="12">
        <f>Z25*2+AA25*1.5+AB25*2.5+AC25+AD25*3.5+AF25*2+AG25*1.5+AH25*3.5+AI25+AJ25*4.5+AK25*1.5+AL25*1.5+AM25*3++AO25*6+AP25*2+AQ25*1.5+AR25+AS25*2</f>
        <v>3341.5</v>
      </c>
      <c r="AV25" s="12">
        <f>2+1.5+2.5+1+3.5+2+1.5+3.5+1+4.5+1.5+1.5+3+6+2+1.5+1+2</f>
        <v>41.5</v>
      </c>
      <c r="AW25" s="12">
        <f t="shared" si="5"/>
        <v>80.5180722891566</v>
      </c>
      <c r="AX25" s="12">
        <f t="shared" si="6"/>
        <v>5827.5</v>
      </c>
      <c r="AY25" s="12">
        <f t="shared" si="7"/>
        <v>72.5</v>
      </c>
      <c r="AZ25" s="12">
        <f t="shared" si="8"/>
        <v>80.3793103448276</v>
      </c>
      <c r="BA25" s="12">
        <f t="shared" si="22"/>
        <v>0</v>
      </c>
      <c r="BB25" s="12">
        <f t="shared" si="9"/>
        <v>80.3793103448276</v>
      </c>
    </row>
    <row r="26" spans="1:54">
      <c r="A26" s="9">
        <v>23</v>
      </c>
      <c r="B26" s="17" t="s">
        <v>98</v>
      </c>
      <c r="C26" s="18" t="s">
        <v>99</v>
      </c>
      <c r="D26" s="8">
        <v>90</v>
      </c>
      <c r="E26" s="8">
        <v>76</v>
      </c>
      <c r="F26" s="8">
        <v>72</v>
      </c>
      <c r="G26" s="8">
        <v>78</v>
      </c>
      <c r="H26" s="17" t="s">
        <v>56</v>
      </c>
      <c r="I26" s="8">
        <v>95</v>
      </c>
      <c r="J26" s="8">
        <v>73</v>
      </c>
      <c r="K26" s="8">
        <v>78</v>
      </c>
      <c r="L26" s="17" t="s">
        <v>51</v>
      </c>
      <c r="M26" s="8">
        <v>93</v>
      </c>
      <c r="N26" s="8">
        <v>87</v>
      </c>
      <c r="O26" s="17" t="s">
        <v>51</v>
      </c>
      <c r="P26" s="17" t="s">
        <v>52</v>
      </c>
      <c r="Q26" s="8">
        <v>94</v>
      </c>
      <c r="R26" s="8">
        <v>55</v>
      </c>
      <c r="S26" s="8">
        <v>95</v>
      </c>
      <c r="T26" s="12">
        <f>D26*4+E26*3+F26*2+G26*2.5+H26*1+I26*4.5+J26*3+K26*2.5+M26*3+N26*3+P26*1.5+Q26*2+R26*2.5+S26*2</f>
        <v>3046.5</v>
      </c>
      <c r="U26" s="12">
        <f>4+3+2+2.5+1+4.5+3+2.5+3+3+1.5+2+2.5+2</f>
        <v>36.5</v>
      </c>
      <c r="V26" s="12">
        <f t="shared" si="2"/>
        <v>83.4657534246575</v>
      </c>
      <c r="X26" s="17" t="s">
        <v>98</v>
      </c>
      <c r="Y26" s="17" t="s">
        <v>99</v>
      </c>
      <c r="Z26" s="13">
        <v>82</v>
      </c>
      <c r="AA26" s="13">
        <v>78</v>
      </c>
      <c r="AB26" s="17" t="s">
        <v>51</v>
      </c>
      <c r="AC26" s="17" t="s">
        <v>51</v>
      </c>
      <c r="AD26" s="8">
        <v>89</v>
      </c>
      <c r="AE26" s="8">
        <v>80</v>
      </c>
      <c r="AF26" s="8">
        <v>82</v>
      </c>
      <c r="AG26" s="13">
        <v>69</v>
      </c>
      <c r="AH26" s="13">
        <v>73</v>
      </c>
      <c r="AI26" s="17" t="s">
        <v>61</v>
      </c>
      <c r="AJ26" s="8">
        <v>72</v>
      </c>
      <c r="AK26" s="17" t="s">
        <v>53</v>
      </c>
      <c r="AL26" s="17" t="s">
        <v>51</v>
      </c>
      <c r="AM26" s="8">
        <v>84</v>
      </c>
      <c r="AN26" s="17" t="s">
        <v>56</v>
      </c>
      <c r="AO26" s="13">
        <v>68</v>
      </c>
      <c r="AP26" s="17" t="s">
        <v>51</v>
      </c>
      <c r="AQ26" s="17" t="s">
        <v>51</v>
      </c>
      <c r="AR26" s="17" t="s">
        <v>52</v>
      </c>
      <c r="AS26" s="8">
        <v>80</v>
      </c>
      <c r="AT26" s="17" t="s">
        <v>51</v>
      </c>
      <c r="AU26" s="12">
        <f>Z26*2+AA26*1.5+AD26*3.5+AE26*6+AF26*2+AG26*1.5+AH26*3.5+AI26+AJ26*4.5+AK26*1.5+AM26*3+AN26*1.5+AO26*6+AR26+AS26*2</f>
        <v>3139.5</v>
      </c>
      <c r="AV26" s="12">
        <f>2+1.5+3.5+6+2+1.5+3.5+1+4.5+1.5+3+1.5+6+1+2</f>
        <v>40.5</v>
      </c>
      <c r="AW26" s="12">
        <f t="shared" si="5"/>
        <v>77.5185185185185</v>
      </c>
      <c r="AX26" s="12">
        <f t="shared" si="6"/>
        <v>6186</v>
      </c>
      <c r="AY26" s="12">
        <f t="shared" si="7"/>
        <v>77</v>
      </c>
      <c r="AZ26" s="12">
        <f t="shared" si="8"/>
        <v>80.3376623376623</v>
      </c>
      <c r="BA26" s="12">
        <f t="shared" si="22"/>
        <v>0</v>
      </c>
      <c r="BB26" s="12">
        <f t="shared" si="9"/>
        <v>80.3376623376623</v>
      </c>
    </row>
    <row r="27" spans="1:54">
      <c r="A27" s="7">
        <v>24</v>
      </c>
      <c r="B27" s="17" t="s">
        <v>100</v>
      </c>
      <c r="C27" s="17" t="s">
        <v>101</v>
      </c>
      <c r="D27" s="8">
        <v>83</v>
      </c>
      <c r="E27" s="8">
        <v>76</v>
      </c>
      <c r="F27" s="8">
        <v>78</v>
      </c>
      <c r="G27" s="17" t="s">
        <v>51</v>
      </c>
      <c r="H27" s="17" t="s">
        <v>51</v>
      </c>
      <c r="I27" s="17" t="s">
        <v>51</v>
      </c>
      <c r="J27" s="17" t="s">
        <v>51</v>
      </c>
      <c r="K27" s="8">
        <v>84</v>
      </c>
      <c r="L27" s="17" t="s">
        <v>51</v>
      </c>
      <c r="M27" s="8">
        <v>86</v>
      </c>
      <c r="N27" s="8">
        <v>73</v>
      </c>
      <c r="O27" s="17" t="s">
        <v>51</v>
      </c>
      <c r="P27" s="17" t="s">
        <v>51</v>
      </c>
      <c r="Q27" s="8">
        <v>90</v>
      </c>
      <c r="R27" s="8">
        <v>66</v>
      </c>
      <c r="S27" s="17" t="s">
        <v>51</v>
      </c>
      <c r="T27" s="12">
        <f t="shared" ref="T27:T30" si="24">D27*4+E27*3+F27*2+K27*2.5+M27*3+N27*3+Q27*2+R27*2.5</f>
        <v>1748</v>
      </c>
      <c r="U27" s="12">
        <f t="shared" ref="U27:U30" si="25">4+3+2+2.5+3+3+2+2.5</f>
        <v>22</v>
      </c>
      <c r="V27" s="12">
        <f t="shared" si="2"/>
        <v>79.4545454545455</v>
      </c>
      <c r="X27" s="17" t="s">
        <v>100</v>
      </c>
      <c r="Y27" s="17" t="s">
        <v>101</v>
      </c>
      <c r="Z27" s="13">
        <v>81</v>
      </c>
      <c r="AA27" s="13">
        <v>85</v>
      </c>
      <c r="AB27" s="17" t="s">
        <v>51</v>
      </c>
      <c r="AC27" s="17" t="s">
        <v>51</v>
      </c>
      <c r="AD27" s="8">
        <v>79</v>
      </c>
      <c r="AE27" s="17" t="s">
        <v>51</v>
      </c>
      <c r="AF27" s="8">
        <v>87</v>
      </c>
      <c r="AG27" s="13">
        <v>85</v>
      </c>
      <c r="AH27" s="13">
        <v>75</v>
      </c>
      <c r="AI27" s="17" t="s">
        <v>61</v>
      </c>
      <c r="AJ27" s="17" t="s">
        <v>51</v>
      </c>
      <c r="AK27" s="17" t="s">
        <v>53</v>
      </c>
      <c r="AL27" s="17" t="s">
        <v>51</v>
      </c>
      <c r="AM27" s="8">
        <v>87</v>
      </c>
      <c r="AN27" s="17" t="s">
        <v>52</v>
      </c>
      <c r="AO27" s="13">
        <v>75</v>
      </c>
      <c r="AP27" s="8">
        <v>82</v>
      </c>
      <c r="AQ27" s="17" t="s">
        <v>56</v>
      </c>
      <c r="AR27" s="17" t="s">
        <v>51</v>
      </c>
      <c r="AS27" s="17" t="s">
        <v>51</v>
      </c>
      <c r="AT27" s="8">
        <v>91</v>
      </c>
      <c r="AU27" s="12">
        <f>Z27*2+AA27*1.5+AD27*3.5+AF27*2+AG27*1.5+AH27*3.5+AI27+AK27*1.5+AM27*3+AN27*1.5+AO27*6+AP27*2+AQ27*1.5+AT27*2</f>
        <v>2629.5</v>
      </c>
      <c r="AV27" s="12">
        <f>2+1.5+3.5+2+1.5+3.5+1+1.5+3+1.5+6+2+1.5+2</f>
        <v>32.5</v>
      </c>
      <c r="AW27" s="12">
        <f t="shared" si="5"/>
        <v>80.9076923076923</v>
      </c>
      <c r="AX27" s="12">
        <f t="shared" si="6"/>
        <v>4377.5</v>
      </c>
      <c r="AY27" s="12">
        <f t="shared" si="7"/>
        <v>54.5</v>
      </c>
      <c r="AZ27" s="12">
        <f t="shared" si="8"/>
        <v>80.3211009174312</v>
      </c>
      <c r="BA27" s="12">
        <f t="shared" si="22"/>
        <v>0</v>
      </c>
      <c r="BB27" s="12">
        <f t="shared" si="9"/>
        <v>80.3211009174312</v>
      </c>
    </row>
    <row r="28" spans="1:54">
      <c r="A28" s="7">
        <v>25</v>
      </c>
      <c r="B28" s="17" t="s">
        <v>102</v>
      </c>
      <c r="C28" s="17" t="s">
        <v>103</v>
      </c>
      <c r="D28" s="8">
        <v>83</v>
      </c>
      <c r="E28" s="8">
        <v>74</v>
      </c>
      <c r="F28" s="8">
        <v>69</v>
      </c>
      <c r="G28" s="17" t="s">
        <v>51</v>
      </c>
      <c r="H28" s="17" t="s">
        <v>51</v>
      </c>
      <c r="I28" s="17" t="s">
        <v>51</v>
      </c>
      <c r="J28" s="17" t="s">
        <v>51</v>
      </c>
      <c r="K28" s="8">
        <v>84</v>
      </c>
      <c r="L28" s="17" t="s">
        <v>51</v>
      </c>
      <c r="M28" s="8">
        <v>81</v>
      </c>
      <c r="N28" s="8">
        <v>74</v>
      </c>
      <c r="O28" s="17" t="s">
        <v>51</v>
      </c>
      <c r="P28" s="17" t="s">
        <v>51</v>
      </c>
      <c r="Q28" s="8">
        <v>95</v>
      </c>
      <c r="R28" s="8">
        <v>85</v>
      </c>
      <c r="S28" s="8">
        <v>90</v>
      </c>
      <c r="T28" s="12">
        <f>D28*4+E28*3+F28*2+K28*2.5+M28*3+N28*3+Q28*2+R28*2.5+S28*2</f>
        <v>1949.5</v>
      </c>
      <c r="U28" s="12">
        <f>4+3+2+2.5+3+3+2+2.5+2</f>
        <v>24</v>
      </c>
      <c r="V28" s="12">
        <f t="shared" si="2"/>
        <v>81.2291666666667</v>
      </c>
      <c r="X28" s="17" t="s">
        <v>102</v>
      </c>
      <c r="Y28" s="17" t="s">
        <v>103</v>
      </c>
      <c r="Z28" s="13">
        <v>72</v>
      </c>
      <c r="AA28" s="13">
        <v>86</v>
      </c>
      <c r="AB28" s="17" t="s">
        <v>51</v>
      </c>
      <c r="AC28" s="17" t="s">
        <v>51</v>
      </c>
      <c r="AD28" s="8">
        <v>84</v>
      </c>
      <c r="AE28" s="17" t="s">
        <v>51</v>
      </c>
      <c r="AF28" s="8">
        <v>87</v>
      </c>
      <c r="AG28" s="13">
        <v>79</v>
      </c>
      <c r="AH28" s="13">
        <v>76</v>
      </c>
      <c r="AI28" s="17" t="s">
        <v>52</v>
      </c>
      <c r="AJ28" s="17" t="s">
        <v>51</v>
      </c>
      <c r="AK28" s="17" t="s">
        <v>53</v>
      </c>
      <c r="AL28" s="17" t="s">
        <v>51</v>
      </c>
      <c r="AM28" s="8">
        <v>73</v>
      </c>
      <c r="AN28" s="17" t="s">
        <v>52</v>
      </c>
      <c r="AO28" s="13">
        <v>77</v>
      </c>
      <c r="AP28" s="8">
        <v>85</v>
      </c>
      <c r="AQ28" s="17" t="s">
        <v>61</v>
      </c>
      <c r="AR28" s="17" t="s">
        <v>51</v>
      </c>
      <c r="AS28" s="17" t="s">
        <v>51</v>
      </c>
      <c r="AT28" s="17" t="s">
        <v>51</v>
      </c>
      <c r="AU28" s="12">
        <f>Z28*2+AA28*1.5+AD28*3.5+AF28*2+AG28*1.5+AH28*3.5+AI28+AK28*1.5+AM28*3+AN28*1.5+AO28*6+AP28*2+AQ28*1.5</f>
        <v>2399</v>
      </c>
      <c r="AV28" s="12">
        <f t="shared" si="23"/>
        <v>30.5</v>
      </c>
      <c r="AW28" s="12">
        <f t="shared" si="5"/>
        <v>78.655737704918</v>
      </c>
      <c r="AX28" s="12">
        <f t="shared" si="6"/>
        <v>4348.5</v>
      </c>
      <c r="AY28" s="12">
        <f t="shared" si="7"/>
        <v>54.5</v>
      </c>
      <c r="AZ28" s="12">
        <f t="shared" si="8"/>
        <v>79.7889908256881</v>
      </c>
      <c r="BA28" s="12">
        <f t="shared" si="22"/>
        <v>0</v>
      </c>
      <c r="BB28" s="12">
        <f t="shared" si="9"/>
        <v>79.7889908256881</v>
      </c>
    </row>
    <row r="29" spans="1:54">
      <c r="A29" s="7">
        <v>26</v>
      </c>
      <c r="B29" s="17" t="s">
        <v>104</v>
      </c>
      <c r="C29" s="17" t="s">
        <v>105</v>
      </c>
      <c r="D29" s="8">
        <v>78</v>
      </c>
      <c r="E29" s="8">
        <v>81</v>
      </c>
      <c r="F29" s="8">
        <v>75</v>
      </c>
      <c r="G29" s="17" t="s">
        <v>51</v>
      </c>
      <c r="H29" s="17" t="s">
        <v>51</v>
      </c>
      <c r="I29" s="17" t="s">
        <v>51</v>
      </c>
      <c r="J29" s="17" t="s">
        <v>51</v>
      </c>
      <c r="K29" s="8">
        <v>80</v>
      </c>
      <c r="L29" s="17" t="s">
        <v>51</v>
      </c>
      <c r="M29" s="8">
        <v>95</v>
      </c>
      <c r="N29" s="8">
        <v>76</v>
      </c>
      <c r="O29" s="17" t="s">
        <v>51</v>
      </c>
      <c r="P29" s="17" t="s">
        <v>51</v>
      </c>
      <c r="Q29" s="8">
        <v>94</v>
      </c>
      <c r="R29" s="8">
        <v>79</v>
      </c>
      <c r="S29" s="17" t="s">
        <v>51</v>
      </c>
      <c r="T29" s="12">
        <f t="shared" si="24"/>
        <v>1803.5</v>
      </c>
      <c r="U29" s="12">
        <f t="shared" si="25"/>
        <v>22</v>
      </c>
      <c r="V29" s="12">
        <f t="shared" si="2"/>
        <v>81.9772727272727</v>
      </c>
      <c r="X29" s="17" t="s">
        <v>104</v>
      </c>
      <c r="Y29" s="17" t="s">
        <v>105</v>
      </c>
      <c r="Z29" s="13">
        <v>77</v>
      </c>
      <c r="AA29" s="13">
        <v>90</v>
      </c>
      <c r="AB29" s="17" t="s">
        <v>51</v>
      </c>
      <c r="AC29" s="17" t="s">
        <v>51</v>
      </c>
      <c r="AD29" s="8">
        <v>86</v>
      </c>
      <c r="AE29" s="17" t="s">
        <v>51</v>
      </c>
      <c r="AF29" s="8">
        <v>88</v>
      </c>
      <c r="AG29" s="13">
        <v>86</v>
      </c>
      <c r="AH29" s="13">
        <v>89</v>
      </c>
      <c r="AI29" s="17" t="s">
        <v>52</v>
      </c>
      <c r="AJ29" s="17" t="s">
        <v>51</v>
      </c>
      <c r="AK29" s="17" t="s">
        <v>53</v>
      </c>
      <c r="AL29" s="17" t="s">
        <v>51</v>
      </c>
      <c r="AM29" s="8">
        <v>61</v>
      </c>
      <c r="AN29" s="17" t="s">
        <v>61</v>
      </c>
      <c r="AO29" s="13">
        <v>71</v>
      </c>
      <c r="AP29" s="8">
        <v>78</v>
      </c>
      <c r="AQ29" s="17" t="s">
        <v>61</v>
      </c>
      <c r="AR29" s="17" t="s">
        <v>51</v>
      </c>
      <c r="AS29" s="17" t="s">
        <v>51</v>
      </c>
      <c r="AT29" s="17" t="s">
        <v>51</v>
      </c>
      <c r="AU29" s="12">
        <f>Z29*2+AA29*1.5+AD29*3.5+AF29*2+AG29*1.5+AH29*3.5+AI29+AK29*1.5+AM29*3+AN29*1.5+AO29*6+AP29*2+AQ29*1.5</f>
        <v>2379</v>
      </c>
      <c r="AV29" s="12">
        <f t="shared" si="23"/>
        <v>30.5</v>
      </c>
      <c r="AW29" s="12">
        <f t="shared" si="5"/>
        <v>78</v>
      </c>
      <c r="AX29" s="12">
        <f t="shared" si="6"/>
        <v>4182.5</v>
      </c>
      <c r="AY29" s="12">
        <f t="shared" si="7"/>
        <v>52.5</v>
      </c>
      <c r="AZ29" s="12">
        <f t="shared" si="8"/>
        <v>79.6666666666667</v>
      </c>
      <c r="BA29" s="12">
        <f t="shared" si="22"/>
        <v>0</v>
      </c>
      <c r="BB29" s="12">
        <f t="shared" si="9"/>
        <v>79.6666666666667</v>
      </c>
    </row>
    <row r="30" spans="1:54">
      <c r="A30" s="7">
        <v>27</v>
      </c>
      <c r="B30" s="17" t="s">
        <v>106</v>
      </c>
      <c r="C30" s="17" t="s">
        <v>107</v>
      </c>
      <c r="D30" s="8">
        <v>80</v>
      </c>
      <c r="E30" s="8">
        <v>84</v>
      </c>
      <c r="F30" s="8">
        <v>84</v>
      </c>
      <c r="G30" s="17" t="s">
        <v>51</v>
      </c>
      <c r="H30" s="17" t="s">
        <v>51</v>
      </c>
      <c r="I30" s="17" t="s">
        <v>51</v>
      </c>
      <c r="J30" s="17" t="s">
        <v>51</v>
      </c>
      <c r="K30" s="8">
        <v>79</v>
      </c>
      <c r="L30" s="17" t="s">
        <v>51</v>
      </c>
      <c r="M30" s="8">
        <v>89</v>
      </c>
      <c r="N30" s="8">
        <v>79</v>
      </c>
      <c r="O30" s="17" t="s">
        <v>51</v>
      </c>
      <c r="P30" s="17" t="s">
        <v>51</v>
      </c>
      <c r="Q30" s="8">
        <v>75</v>
      </c>
      <c r="R30" s="8">
        <v>83</v>
      </c>
      <c r="S30" s="17" t="s">
        <v>51</v>
      </c>
      <c r="T30" s="12">
        <f t="shared" si="24"/>
        <v>1799</v>
      </c>
      <c r="U30" s="12">
        <f t="shared" si="25"/>
        <v>22</v>
      </c>
      <c r="V30" s="12">
        <f t="shared" si="2"/>
        <v>81.7727272727273</v>
      </c>
      <c r="X30" s="17" t="s">
        <v>106</v>
      </c>
      <c r="Y30" s="17" t="s">
        <v>107</v>
      </c>
      <c r="Z30" s="13">
        <v>76</v>
      </c>
      <c r="AA30" s="13">
        <v>85</v>
      </c>
      <c r="AB30" s="17" t="s">
        <v>51</v>
      </c>
      <c r="AC30" s="8" t="s">
        <v>108</v>
      </c>
      <c r="AD30" s="8">
        <v>72</v>
      </c>
      <c r="AE30" s="17" t="s">
        <v>51</v>
      </c>
      <c r="AF30" s="8">
        <v>82</v>
      </c>
      <c r="AG30" s="13">
        <v>78</v>
      </c>
      <c r="AH30" s="13">
        <v>73</v>
      </c>
      <c r="AI30" s="17" t="s">
        <v>56</v>
      </c>
      <c r="AJ30" s="17" t="s">
        <v>51</v>
      </c>
      <c r="AK30" s="17" t="s">
        <v>53</v>
      </c>
      <c r="AL30" s="17" t="s">
        <v>51</v>
      </c>
      <c r="AM30" s="8">
        <v>90</v>
      </c>
      <c r="AN30" s="17" t="s">
        <v>52</v>
      </c>
      <c r="AO30" s="13">
        <v>68</v>
      </c>
      <c r="AP30" s="8">
        <v>77</v>
      </c>
      <c r="AQ30" s="17" t="s">
        <v>52</v>
      </c>
      <c r="AR30" s="17" t="s">
        <v>51</v>
      </c>
      <c r="AS30" s="17" t="s">
        <v>51</v>
      </c>
      <c r="AT30" s="8">
        <v>94</v>
      </c>
      <c r="AU30" s="12">
        <f>Z30*2+AA30*1.5+AD30*3.5+AF30*2+AG30*1.5+AH30*3.5+AI30+AK30*1.5+AM30*3+AN30*1.5+AO30*6+AP30*2+AQ30*1.5+AT30*2</f>
        <v>2535.5</v>
      </c>
      <c r="AV30" s="12">
        <f>2+1.5+3.5+2+1.5+3.5+1+1.5+3+1.5+6+2+1.5+2</f>
        <v>32.5</v>
      </c>
      <c r="AW30" s="12">
        <f t="shared" si="5"/>
        <v>78.0153846153846</v>
      </c>
      <c r="AX30" s="12">
        <f t="shared" si="6"/>
        <v>4334.5</v>
      </c>
      <c r="AY30" s="12">
        <f t="shared" si="7"/>
        <v>54.5</v>
      </c>
      <c r="AZ30" s="12">
        <f t="shared" si="8"/>
        <v>79.5321100917431</v>
      </c>
      <c r="BA30" s="12">
        <f t="shared" si="22"/>
        <v>0</v>
      </c>
      <c r="BB30" s="12">
        <f t="shared" si="9"/>
        <v>79.5321100917431</v>
      </c>
    </row>
    <row r="31" spans="1:54">
      <c r="A31" s="7">
        <v>28</v>
      </c>
      <c r="B31" s="17" t="s">
        <v>109</v>
      </c>
      <c r="C31" s="17" t="s">
        <v>110</v>
      </c>
      <c r="D31" s="8">
        <v>83</v>
      </c>
      <c r="E31" s="8">
        <v>65</v>
      </c>
      <c r="F31" s="8">
        <v>73</v>
      </c>
      <c r="G31" s="17" t="s">
        <v>51</v>
      </c>
      <c r="H31" s="17" t="s">
        <v>51</v>
      </c>
      <c r="I31" s="17" t="s">
        <v>51</v>
      </c>
      <c r="J31" s="17" t="s">
        <v>51</v>
      </c>
      <c r="K31" s="8">
        <v>79</v>
      </c>
      <c r="L31" s="17" t="s">
        <v>51</v>
      </c>
      <c r="M31" s="8">
        <v>87</v>
      </c>
      <c r="N31" s="8">
        <v>68</v>
      </c>
      <c r="O31" s="17" t="s">
        <v>51</v>
      </c>
      <c r="P31" s="17" t="s">
        <v>51</v>
      </c>
      <c r="Q31" s="8">
        <v>90</v>
      </c>
      <c r="R31" s="8">
        <v>69</v>
      </c>
      <c r="S31" s="8">
        <v>90</v>
      </c>
      <c r="T31" s="12">
        <f t="shared" ref="T31:T35" si="26">D31*4+E31*3+F31*2+K31*2.5+M31*3+N31*3+Q31*2+R31*2.5+S31*2</f>
        <v>1868</v>
      </c>
      <c r="U31" s="12">
        <f t="shared" ref="U31:U35" si="27">4+3+2+2.5+3+3+2+2.5+2</f>
        <v>24</v>
      </c>
      <c r="V31" s="12">
        <f t="shared" si="2"/>
        <v>77.8333333333333</v>
      </c>
      <c r="X31" s="17" t="s">
        <v>109</v>
      </c>
      <c r="Y31" s="17" t="s">
        <v>110</v>
      </c>
      <c r="Z31" s="13">
        <v>60</v>
      </c>
      <c r="AA31" s="13">
        <v>83</v>
      </c>
      <c r="AB31" s="17" t="s">
        <v>51</v>
      </c>
      <c r="AC31" s="17" t="s">
        <v>51</v>
      </c>
      <c r="AD31" s="8">
        <v>81</v>
      </c>
      <c r="AE31" s="17" t="s">
        <v>51</v>
      </c>
      <c r="AF31" s="8">
        <v>82</v>
      </c>
      <c r="AG31" s="13">
        <v>90</v>
      </c>
      <c r="AH31" s="13">
        <v>88</v>
      </c>
      <c r="AI31" s="17" t="s">
        <v>56</v>
      </c>
      <c r="AJ31" s="17" t="s">
        <v>51</v>
      </c>
      <c r="AK31" s="17" t="s">
        <v>53</v>
      </c>
      <c r="AL31" s="17" t="s">
        <v>51</v>
      </c>
      <c r="AM31" s="8">
        <v>75</v>
      </c>
      <c r="AN31" s="17" t="s">
        <v>52</v>
      </c>
      <c r="AO31" s="13">
        <v>84</v>
      </c>
      <c r="AP31" s="8">
        <v>81</v>
      </c>
      <c r="AQ31" s="17" t="s">
        <v>61</v>
      </c>
      <c r="AR31" s="17" t="s">
        <v>51</v>
      </c>
      <c r="AS31" s="17" t="s">
        <v>51</v>
      </c>
      <c r="AT31" s="17" t="s">
        <v>51</v>
      </c>
      <c r="AU31" s="12">
        <f>Z31*2+AA31*1.5+AD31*3.5+AF31*2+AG31*1.5+AH31*3.5+AI31+AK31*1.5+AM31*3+AN31*1.5+AO31*6+AP31*2+AQ31*1.5</f>
        <v>2458.5</v>
      </c>
      <c r="AV31" s="12">
        <f>2+1.5+3.5+2+1.5+3.5+1+1.5+3+1.5+6+2+1.5</f>
        <v>30.5</v>
      </c>
      <c r="AW31" s="12">
        <f t="shared" si="5"/>
        <v>80.6065573770492</v>
      </c>
      <c r="AX31" s="12">
        <f t="shared" si="6"/>
        <v>4326.5</v>
      </c>
      <c r="AY31" s="12">
        <f t="shared" si="7"/>
        <v>54.5</v>
      </c>
      <c r="AZ31" s="12">
        <f t="shared" si="8"/>
        <v>79.3853211009174</v>
      </c>
      <c r="BA31" s="12">
        <f t="shared" si="22"/>
        <v>0</v>
      </c>
      <c r="BB31" s="12">
        <f t="shared" si="9"/>
        <v>79.3853211009174</v>
      </c>
    </row>
    <row r="32" spans="1:54">
      <c r="A32" s="7">
        <v>29</v>
      </c>
      <c r="B32" s="17" t="s">
        <v>111</v>
      </c>
      <c r="C32" s="17" t="s">
        <v>112</v>
      </c>
      <c r="D32" s="8">
        <v>71</v>
      </c>
      <c r="E32" s="8">
        <v>74</v>
      </c>
      <c r="F32" s="8">
        <v>72</v>
      </c>
      <c r="G32" s="17" t="s">
        <v>51</v>
      </c>
      <c r="H32" s="17" t="s">
        <v>51</v>
      </c>
      <c r="I32" s="17" t="s">
        <v>51</v>
      </c>
      <c r="J32" s="17" t="s">
        <v>51</v>
      </c>
      <c r="K32" s="8">
        <v>77</v>
      </c>
      <c r="L32" s="8">
        <v>80</v>
      </c>
      <c r="M32" s="8">
        <v>85</v>
      </c>
      <c r="N32" s="8">
        <v>75</v>
      </c>
      <c r="O32" s="8">
        <v>85</v>
      </c>
      <c r="P32" s="17" t="s">
        <v>51</v>
      </c>
      <c r="Q32" s="8">
        <v>92</v>
      </c>
      <c r="R32" s="8">
        <v>63</v>
      </c>
      <c r="S32" s="17" t="s">
        <v>51</v>
      </c>
      <c r="T32" s="12">
        <f>D32*4+E32*3+F32*2+K32*2.5+M32*3+N32*3+Q32*2+R32*2.5+O32*2+L32*1.5</f>
        <v>1954</v>
      </c>
      <c r="U32" s="12">
        <f>4+3+2+2.5+1.5+3+3+2+2+2.5</f>
        <v>25.5</v>
      </c>
      <c r="V32" s="12">
        <f t="shared" si="2"/>
        <v>76.6274509803922</v>
      </c>
      <c r="X32" s="17" t="s">
        <v>111</v>
      </c>
      <c r="Y32" s="17" t="s">
        <v>112</v>
      </c>
      <c r="Z32" s="13">
        <v>76</v>
      </c>
      <c r="AA32" s="13">
        <v>88</v>
      </c>
      <c r="AB32" s="17" t="s">
        <v>51</v>
      </c>
      <c r="AC32" s="17" t="s">
        <v>51</v>
      </c>
      <c r="AD32" s="8">
        <v>71</v>
      </c>
      <c r="AE32" s="17" t="s">
        <v>51</v>
      </c>
      <c r="AF32" s="8">
        <v>85</v>
      </c>
      <c r="AG32" s="13">
        <v>79</v>
      </c>
      <c r="AH32" s="13">
        <v>81</v>
      </c>
      <c r="AI32" s="17" t="s">
        <v>52</v>
      </c>
      <c r="AJ32" s="17" t="s">
        <v>51</v>
      </c>
      <c r="AK32" s="17" t="s">
        <v>53</v>
      </c>
      <c r="AL32" s="17" t="s">
        <v>51</v>
      </c>
      <c r="AM32" s="8">
        <v>93</v>
      </c>
      <c r="AN32" s="17" t="s">
        <v>52</v>
      </c>
      <c r="AO32" s="13">
        <v>81</v>
      </c>
      <c r="AP32" s="17" t="s">
        <v>51</v>
      </c>
      <c r="AQ32" s="17" t="s">
        <v>56</v>
      </c>
      <c r="AR32" s="17" t="s">
        <v>51</v>
      </c>
      <c r="AS32" s="17" t="s">
        <v>51</v>
      </c>
      <c r="AT32" s="17" t="s">
        <v>51</v>
      </c>
      <c r="AU32" s="12">
        <f>Z32*2+AA32*1.5+AD32*3.5+AF32*2+AG32*1.5+AH32*3.5+AI32+AK32*1.5+AM32*3+AN32*1.5+AO32*6+AQ32*1.5</f>
        <v>2322</v>
      </c>
      <c r="AV32" s="12">
        <f>2+1.5+3.5+2+1.5+3.5+1+1.5+3+1.5+6+1.5</f>
        <v>28.5</v>
      </c>
      <c r="AW32" s="12">
        <f t="shared" si="5"/>
        <v>81.4736842105263</v>
      </c>
      <c r="AX32" s="12">
        <f t="shared" si="6"/>
        <v>4276</v>
      </c>
      <c r="AY32" s="12">
        <f t="shared" si="7"/>
        <v>54</v>
      </c>
      <c r="AZ32" s="12">
        <f t="shared" si="8"/>
        <v>79.1851851851852</v>
      </c>
      <c r="BA32" s="12">
        <f t="shared" si="22"/>
        <v>0</v>
      </c>
      <c r="BB32" s="12">
        <f t="shared" si="9"/>
        <v>79.1851851851852</v>
      </c>
    </row>
    <row r="33" spans="1:54">
      <c r="A33" s="9">
        <v>30</v>
      </c>
      <c r="B33" s="17" t="s">
        <v>113</v>
      </c>
      <c r="C33" s="18" t="s">
        <v>114</v>
      </c>
      <c r="D33" s="8">
        <v>75</v>
      </c>
      <c r="E33" s="8">
        <v>74</v>
      </c>
      <c r="F33" s="8">
        <v>85</v>
      </c>
      <c r="G33" s="8">
        <v>65</v>
      </c>
      <c r="H33" s="17" t="s">
        <v>61</v>
      </c>
      <c r="I33" s="8">
        <v>89</v>
      </c>
      <c r="J33" s="8">
        <v>44</v>
      </c>
      <c r="K33" s="8">
        <v>83</v>
      </c>
      <c r="L33" s="17" t="s">
        <v>51</v>
      </c>
      <c r="M33" s="8">
        <v>87</v>
      </c>
      <c r="N33" s="8">
        <v>79</v>
      </c>
      <c r="O33" s="17" t="s">
        <v>51</v>
      </c>
      <c r="P33" s="17" t="s">
        <v>52</v>
      </c>
      <c r="Q33" s="8">
        <v>88</v>
      </c>
      <c r="R33" s="8">
        <v>71</v>
      </c>
      <c r="S33" s="8">
        <v>80</v>
      </c>
      <c r="T33" s="12">
        <f>D33*4+E33*3+F33*2+K33*2.5+M33*3+N33*3+Q33*2+R33*2.5+S33*2+I33*4.5+J33*3+G33*2.5+H33*1+P33*1.5</f>
        <v>2808.5</v>
      </c>
      <c r="U33" s="12">
        <f>4+3+2+2.5+1+4.5+3+2.5+3+3+1.5+2+2.5+2</f>
        <v>36.5</v>
      </c>
      <c r="V33" s="12">
        <f t="shared" si="2"/>
        <v>76.9452054794521</v>
      </c>
      <c r="X33" s="17" t="s">
        <v>113</v>
      </c>
      <c r="Y33" s="17" t="s">
        <v>114</v>
      </c>
      <c r="Z33" s="13">
        <v>80</v>
      </c>
      <c r="AA33" s="13">
        <v>87</v>
      </c>
      <c r="AB33" s="17" t="s">
        <v>51</v>
      </c>
      <c r="AC33" s="17" t="s">
        <v>51</v>
      </c>
      <c r="AD33" s="8">
        <v>78</v>
      </c>
      <c r="AE33" s="8">
        <v>86</v>
      </c>
      <c r="AF33" s="8">
        <v>78</v>
      </c>
      <c r="AG33" s="13">
        <v>67</v>
      </c>
      <c r="AH33" s="13">
        <v>71</v>
      </c>
      <c r="AI33" s="17" t="s">
        <v>52</v>
      </c>
      <c r="AJ33" s="8">
        <v>73</v>
      </c>
      <c r="AK33" s="17" t="s">
        <v>53</v>
      </c>
      <c r="AL33" s="17" t="s">
        <v>51</v>
      </c>
      <c r="AM33" s="8">
        <v>86</v>
      </c>
      <c r="AN33" s="17" t="s">
        <v>52</v>
      </c>
      <c r="AO33" s="13">
        <v>75</v>
      </c>
      <c r="AP33" s="17" t="s">
        <v>51</v>
      </c>
      <c r="AQ33" s="17" t="s">
        <v>51</v>
      </c>
      <c r="AR33" s="17" t="s">
        <v>56</v>
      </c>
      <c r="AS33" s="8">
        <v>72</v>
      </c>
      <c r="AT33" s="17" t="s">
        <v>51</v>
      </c>
      <c r="AU33" s="12">
        <f>Z33*2+AA33*1.5+AD33*3.5+AE33*6+AF33*2+AG33*1.5+AH33*3.5+AI33+AJ33*4.5+AK33*1.5+AM33*3+AN33*1.5+AO33*6+AR33+AS33*2</f>
        <v>3170</v>
      </c>
      <c r="AV33" s="12">
        <f>2+1.5+3.5+6+2+1.5+3.5+1+4.5+1.5+3+1.5+6+1+2</f>
        <v>40.5</v>
      </c>
      <c r="AW33" s="12">
        <f t="shared" si="5"/>
        <v>78.2716049382716</v>
      </c>
      <c r="AX33" s="12">
        <f t="shared" si="6"/>
        <v>5978.5</v>
      </c>
      <c r="AY33" s="12">
        <f t="shared" si="7"/>
        <v>77</v>
      </c>
      <c r="AZ33" s="12">
        <f t="shared" si="8"/>
        <v>77.6428571428571</v>
      </c>
      <c r="BA33" s="12">
        <v>1</v>
      </c>
      <c r="BB33" s="12">
        <f t="shared" si="9"/>
        <v>78.6428571428571</v>
      </c>
    </row>
    <row r="34" spans="1:54">
      <c r="A34" s="7">
        <v>31</v>
      </c>
      <c r="B34" s="17" t="s">
        <v>115</v>
      </c>
      <c r="C34" s="17" t="s">
        <v>116</v>
      </c>
      <c r="D34" s="8">
        <v>69</v>
      </c>
      <c r="E34" s="8">
        <v>73</v>
      </c>
      <c r="F34" s="8">
        <v>81</v>
      </c>
      <c r="G34" s="17" t="s">
        <v>51</v>
      </c>
      <c r="H34" s="17" t="s">
        <v>51</v>
      </c>
      <c r="I34" s="17" t="s">
        <v>51</v>
      </c>
      <c r="J34" s="17" t="s">
        <v>51</v>
      </c>
      <c r="K34" s="8">
        <v>74</v>
      </c>
      <c r="L34" s="17" t="s">
        <v>51</v>
      </c>
      <c r="M34" s="8">
        <v>83</v>
      </c>
      <c r="N34" s="8">
        <v>77</v>
      </c>
      <c r="O34" s="17" t="s">
        <v>51</v>
      </c>
      <c r="P34" s="17" t="s">
        <v>51</v>
      </c>
      <c r="Q34" s="8">
        <v>97</v>
      </c>
      <c r="R34" s="8">
        <v>76</v>
      </c>
      <c r="S34" s="8">
        <v>95</v>
      </c>
      <c r="T34" s="12">
        <f t="shared" si="26"/>
        <v>1896</v>
      </c>
      <c r="U34" s="12">
        <f t="shared" si="27"/>
        <v>24</v>
      </c>
      <c r="V34" s="12">
        <f t="shared" si="2"/>
        <v>79</v>
      </c>
      <c r="X34" s="17" t="s">
        <v>115</v>
      </c>
      <c r="Y34" s="17" t="s">
        <v>116</v>
      </c>
      <c r="Z34" s="13">
        <v>82</v>
      </c>
      <c r="AA34" s="13">
        <v>88</v>
      </c>
      <c r="AB34" s="17" t="s">
        <v>51</v>
      </c>
      <c r="AC34" s="17" t="s">
        <v>51</v>
      </c>
      <c r="AD34" s="8">
        <v>73</v>
      </c>
      <c r="AE34" s="17" t="s">
        <v>51</v>
      </c>
      <c r="AF34" s="8">
        <v>86</v>
      </c>
      <c r="AG34" s="13">
        <v>86</v>
      </c>
      <c r="AH34" s="13">
        <v>78</v>
      </c>
      <c r="AI34" s="17" t="s">
        <v>51</v>
      </c>
      <c r="AJ34" s="17" t="s">
        <v>51</v>
      </c>
      <c r="AK34" s="17" t="s">
        <v>53</v>
      </c>
      <c r="AL34" s="17" t="s">
        <v>51</v>
      </c>
      <c r="AM34" s="8">
        <v>80</v>
      </c>
      <c r="AN34" s="17" t="s">
        <v>56</v>
      </c>
      <c r="AO34" s="13">
        <v>72</v>
      </c>
      <c r="AP34" s="8">
        <v>76</v>
      </c>
      <c r="AQ34" s="17" t="s">
        <v>61</v>
      </c>
      <c r="AR34" s="17" t="s">
        <v>51</v>
      </c>
      <c r="AS34" s="17" t="s">
        <v>51</v>
      </c>
      <c r="AT34" s="17" t="s">
        <v>51</v>
      </c>
      <c r="AU34" s="12">
        <f>Z34*2+AA34*1.5+AD34*3.5+AF34*2+AG34*1.5+AH34*3.5+AK34*1.5+AM34*3+AN34*1.5+AO34*6+AP34*2+AQ34*1.5</f>
        <v>2302</v>
      </c>
      <c r="AV34" s="12">
        <f>2+1.5+3.5+2+1.5+3.5+1.5+3+1.5+6+2+1.5</f>
        <v>29.5</v>
      </c>
      <c r="AW34" s="12">
        <f t="shared" si="5"/>
        <v>78.0338983050847</v>
      </c>
      <c r="AX34" s="12">
        <f t="shared" si="6"/>
        <v>4198</v>
      </c>
      <c r="AY34" s="12">
        <f t="shared" si="7"/>
        <v>53.5</v>
      </c>
      <c r="AZ34" s="12">
        <f t="shared" si="8"/>
        <v>78.4672897196262</v>
      </c>
      <c r="BA34" s="12">
        <f>0</f>
        <v>0</v>
      </c>
      <c r="BB34" s="12">
        <f t="shared" si="9"/>
        <v>78.4672897196262</v>
      </c>
    </row>
    <row r="35" spans="1:54">
      <c r="A35" s="7">
        <v>32</v>
      </c>
      <c r="B35" s="17" t="s">
        <v>117</v>
      </c>
      <c r="C35" s="17" t="s">
        <v>118</v>
      </c>
      <c r="D35" s="8">
        <v>71</v>
      </c>
      <c r="E35" s="8">
        <v>73</v>
      </c>
      <c r="F35" s="8">
        <v>71</v>
      </c>
      <c r="G35" s="17" t="s">
        <v>51</v>
      </c>
      <c r="H35" s="17" t="s">
        <v>51</v>
      </c>
      <c r="I35" s="17" t="s">
        <v>51</v>
      </c>
      <c r="J35" s="17" t="s">
        <v>51</v>
      </c>
      <c r="K35" s="8">
        <v>88</v>
      </c>
      <c r="L35" s="17" t="s">
        <v>51</v>
      </c>
      <c r="M35" s="8">
        <v>80</v>
      </c>
      <c r="N35" s="8">
        <v>81</v>
      </c>
      <c r="O35" s="17" t="s">
        <v>51</v>
      </c>
      <c r="P35" s="17" t="s">
        <v>51</v>
      </c>
      <c r="Q35" s="8">
        <v>88</v>
      </c>
      <c r="R35" s="8">
        <v>99</v>
      </c>
      <c r="S35" s="8">
        <v>93</v>
      </c>
      <c r="T35" s="12">
        <f t="shared" si="26"/>
        <v>1957.5</v>
      </c>
      <c r="U35" s="12">
        <f t="shared" si="27"/>
        <v>24</v>
      </c>
      <c r="V35" s="12">
        <f t="shared" si="2"/>
        <v>81.5625</v>
      </c>
      <c r="X35" s="17" t="s">
        <v>117</v>
      </c>
      <c r="Y35" s="17" t="s">
        <v>118</v>
      </c>
      <c r="Z35" s="13">
        <v>80</v>
      </c>
      <c r="AA35" s="13">
        <v>77</v>
      </c>
      <c r="AB35" s="17" t="s">
        <v>51</v>
      </c>
      <c r="AC35" s="17" t="s">
        <v>51</v>
      </c>
      <c r="AD35" s="8">
        <v>79</v>
      </c>
      <c r="AE35" s="8"/>
      <c r="AF35" s="8">
        <v>77</v>
      </c>
      <c r="AG35" s="13">
        <v>78</v>
      </c>
      <c r="AH35" s="13">
        <v>66</v>
      </c>
      <c r="AI35" s="17" t="s">
        <v>51</v>
      </c>
      <c r="AJ35" s="17" t="s">
        <v>51</v>
      </c>
      <c r="AK35" s="17" t="s">
        <v>53</v>
      </c>
      <c r="AL35" s="17" t="s">
        <v>51</v>
      </c>
      <c r="AM35" s="8">
        <v>80</v>
      </c>
      <c r="AN35" s="17" t="s">
        <v>52</v>
      </c>
      <c r="AO35" s="13">
        <v>74</v>
      </c>
      <c r="AP35" s="8">
        <v>83</v>
      </c>
      <c r="AQ35" s="17" t="s">
        <v>53</v>
      </c>
      <c r="AR35" s="17" t="s">
        <v>51</v>
      </c>
      <c r="AS35" s="17" t="s">
        <v>51</v>
      </c>
      <c r="AT35" s="17" t="s">
        <v>51</v>
      </c>
      <c r="AU35" s="12">
        <f>Z35*2+AA35*1.5+AD35*3.5+AF35*2+AG35*1.5+AH35*3.5+AK35*1.5+AM35*3+AN35*1.5+AO35*6+AP35*2+AQ35*1.5</f>
        <v>2226.5</v>
      </c>
      <c r="AV35" s="12">
        <f>2+1.5+3.5+2+1.5+3.5+1.5+3+1.5+6+2+1.5</f>
        <v>29.5</v>
      </c>
      <c r="AW35" s="12">
        <f t="shared" si="5"/>
        <v>75.4745762711864</v>
      </c>
      <c r="AX35" s="12">
        <f t="shared" si="6"/>
        <v>4184</v>
      </c>
      <c r="AY35" s="12">
        <f t="shared" si="7"/>
        <v>53.5</v>
      </c>
      <c r="AZ35" s="12">
        <f t="shared" si="8"/>
        <v>78.2056074766355</v>
      </c>
      <c r="BA35" s="12">
        <f>0</f>
        <v>0</v>
      </c>
      <c r="BB35" s="12">
        <f t="shared" si="9"/>
        <v>78.2056074766355</v>
      </c>
    </row>
    <row r="36" spans="1:54">
      <c r="A36" s="7">
        <v>33</v>
      </c>
      <c r="B36" s="17" t="s">
        <v>119</v>
      </c>
      <c r="C36" s="17" t="s">
        <v>120</v>
      </c>
      <c r="D36" s="8">
        <v>83</v>
      </c>
      <c r="E36" s="8">
        <v>75</v>
      </c>
      <c r="F36" s="8">
        <v>63</v>
      </c>
      <c r="G36" s="17" t="s">
        <v>51</v>
      </c>
      <c r="H36" s="17" t="s">
        <v>51</v>
      </c>
      <c r="I36" s="17" t="s">
        <v>51</v>
      </c>
      <c r="J36" s="17" t="s">
        <v>51</v>
      </c>
      <c r="K36" s="8">
        <v>70</v>
      </c>
      <c r="L36" s="17" t="s">
        <v>51</v>
      </c>
      <c r="M36" s="8">
        <v>94</v>
      </c>
      <c r="N36" s="8">
        <v>70</v>
      </c>
      <c r="O36" s="8">
        <v>83</v>
      </c>
      <c r="P36" s="17" t="s">
        <v>51</v>
      </c>
      <c r="Q36" s="8">
        <v>92</v>
      </c>
      <c r="R36" s="8">
        <v>82</v>
      </c>
      <c r="S36" s="8">
        <v>90</v>
      </c>
      <c r="T36" s="12">
        <f>D36*4+E36*3+F36*2+K36*2.5+M36*3+N36*3+Q36*2+R36*2.5+S36*2+O36*2</f>
        <v>2085</v>
      </c>
      <c r="U36" s="12">
        <f>4+3+2+2.5+3+3+2+2+2.5+2</f>
        <v>26</v>
      </c>
      <c r="V36" s="12">
        <f t="shared" si="2"/>
        <v>80.1923076923077</v>
      </c>
      <c r="X36" s="17" t="s">
        <v>119</v>
      </c>
      <c r="Y36" s="17" t="s">
        <v>120</v>
      </c>
      <c r="Z36" s="13">
        <v>64</v>
      </c>
      <c r="AA36" s="13">
        <v>78</v>
      </c>
      <c r="AB36" s="17" t="s">
        <v>51</v>
      </c>
      <c r="AC36" s="17" t="s">
        <v>51</v>
      </c>
      <c r="AD36" s="8">
        <v>75</v>
      </c>
      <c r="AE36" s="17" t="s">
        <v>51</v>
      </c>
      <c r="AF36" s="8">
        <v>70</v>
      </c>
      <c r="AG36" s="13">
        <v>88</v>
      </c>
      <c r="AH36" s="13">
        <v>75</v>
      </c>
      <c r="AI36" s="17" t="s">
        <v>52</v>
      </c>
      <c r="AJ36" s="17" t="s">
        <v>51</v>
      </c>
      <c r="AK36" s="17" t="s">
        <v>53</v>
      </c>
      <c r="AL36" s="17" t="s">
        <v>51</v>
      </c>
      <c r="AM36" s="8">
        <v>91</v>
      </c>
      <c r="AN36" s="17" t="s">
        <v>56</v>
      </c>
      <c r="AO36" s="13">
        <v>69</v>
      </c>
      <c r="AP36" s="17" t="s">
        <v>51</v>
      </c>
      <c r="AQ36" s="17" t="s">
        <v>61</v>
      </c>
      <c r="AR36" s="17" t="s">
        <v>51</v>
      </c>
      <c r="AS36" s="8"/>
      <c r="AT36" s="17" t="s">
        <v>51</v>
      </c>
      <c r="AU36" s="12">
        <f>Z36*2+AA36*1.5+AD36*3.5+AF36*2+AG36*1.5+AH36*3.5+AI36+AK36*1.5+AM36*3+AN36*1.5+AO36*6+AQ36*1.5</f>
        <v>2166.5</v>
      </c>
      <c r="AV36" s="12">
        <f>2+1.5+3.5+2+1.5+3.5+1+1.5+3+1.5+6+1.5</f>
        <v>28.5</v>
      </c>
      <c r="AW36" s="12">
        <f t="shared" si="5"/>
        <v>76.0175438596491</v>
      </c>
      <c r="AX36" s="12">
        <f t="shared" si="6"/>
        <v>4251.5</v>
      </c>
      <c r="AY36" s="12">
        <f t="shared" si="7"/>
        <v>54.5</v>
      </c>
      <c r="AZ36" s="12">
        <f t="shared" si="8"/>
        <v>78.0091743119266</v>
      </c>
      <c r="BA36" s="12">
        <f>0</f>
        <v>0</v>
      </c>
      <c r="BB36" s="12">
        <f t="shared" si="9"/>
        <v>78.0091743119266</v>
      </c>
    </row>
    <row r="37" spans="1:54">
      <c r="A37" s="7">
        <v>34</v>
      </c>
      <c r="B37" s="17" t="s">
        <v>121</v>
      </c>
      <c r="C37" s="17" t="s">
        <v>122</v>
      </c>
      <c r="D37" s="8">
        <v>78</v>
      </c>
      <c r="E37" s="8">
        <v>80</v>
      </c>
      <c r="F37" s="8">
        <v>84</v>
      </c>
      <c r="G37" s="17" t="s">
        <v>51</v>
      </c>
      <c r="H37" s="17" t="s">
        <v>51</v>
      </c>
      <c r="I37" s="17" t="s">
        <v>51</v>
      </c>
      <c r="J37" s="8">
        <v>60</v>
      </c>
      <c r="K37" s="8">
        <v>67</v>
      </c>
      <c r="L37" s="17" t="s">
        <v>51</v>
      </c>
      <c r="M37" s="8">
        <v>80</v>
      </c>
      <c r="N37" s="8">
        <v>69</v>
      </c>
      <c r="O37" s="17" t="s">
        <v>51</v>
      </c>
      <c r="P37" s="17" t="s">
        <v>52</v>
      </c>
      <c r="Q37" s="8">
        <v>78</v>
      </c>
      <c r="R37" s="8">
        <v>64</v>
      </c>
      <c r="S37" s="17" t="s">
        <v>51</v>
      </c>
      <c r="T37" s="12">
        <f>D37*4+E37*3+F37*2+K37*2.5+M37*3+N37*3+Q37*2+R37*2.5+J37*3+P37*1.5</f>
        <v>1958</v>
      </c>
      <c r="U37" s="12">
        <f>4+3+2+3+2.5+3+3+1.5+2+2.5</f>
        <v>26.5</v>
      </c>
      <c r="V37" s="12">
        <f>T37/U37</f>
        <v>73.8867924528302</v>
      </c>
      <c r="X37" s="17" t="s">
        <v>121</v>
      </c>
      <c r="Y37" s="17" t="s">
        <v>122</v>
      </c>
      <c r="Z37" s="13">
        <v>81</v>
      </c>
      <c r="AA37" s="13">
        <v>82</v>
      </c>
      <c r="AB37" s="8">
        <v>69</v>
      </c>
      <c r="AC37" s="17" t="s">
        <v>61</v>
      </c>
      <c r="AD37" s="8">
        <v>96</v>
      </c>
      <c r="AE37" s="17" t="s">
        <v>51</v>
      </c>
      <c r="AF37" s="8">
        <v>82</v>
      </c>
      <c r="AG37" s="13">
        <v>74</v>
      </c>
      <c r="AH37" s="13">
        <v>85</v>
      </c>
      <c r="AI37" s="17" t="s">
        <v>51</v>
      </c>
      <c r="AJ37" s="8">
        <v>87</v>
      </c>
      <c r="AK37" s="17" t="s">
        <v>53</v>
      </c>
      <c r="AL37" s="17" t="s">
        <v>56</v>
      </c>
      <c r="AM37" s="8">
        <v>84</v>
      </c>
      <c r="AN37" s="17" t="s">
        <v>51</v>
      </c>
      <c r="AO37" s="13">
        <v>69</v>
      </c>
      <c r="AP37" s="8">
        <v>78</v>
      </c>
      <c r="AQ37" s="17" t="s">
        <v>61</v>
      </c>
      <c r="AR37" s="17" t="s">
        <v>52</v>
      </c>
      <c r="AS37" s="8">
        <v>83</v>
      </c>
      <c r="AT37" s="17" t="s">
        <v>51</v>
      </c>
      <c r="AU37" s="12">
        <f>Z37*2+AA37*1.5+AB37*2.5+AC37+AD37*3.5+AF37*2+AG37*1.5+AH37*3.5+AJ37*4.5+AK37*1.5+AL37*1.5+AM37*3+AO37*6+AP37*2+AQ37*1.5+AR37+AS37*2</f>
        <v>3258</v>
      </c>
      <c r="AV37" s="12">
        <f>2+1.5+2.5+1+3.5+2+1.5+3.5+4.5+1.5+3+1.5+6+2+1.5+1+2</f>
        <v>40.5</v>
      </c>
      <c r="AW37" s="12">
        <f>AU37/AV37</f>
        <v>80.4444444444444</v>
      </c>
      <c r="AX37" s="12">
        <f>T37+AU37</f>
        <v>5216</v>
      </c>
      <c r="AY37" s="12">
        <f>U37+AV37</f>
        <v>67</v>
      </c>
      <c r="AZ37" s="12">
        <f>AX37/AY37</f>
        <v>77.8507462686567</v>
      </c>
      <c r="BA37" s="12">
        <f>0</f>
        <v>0</v>
      </c>
      <c r="BB37" s="12">
        <f>AZ37+BA37</f>
        <v>77.8507462686567</v>
      </c>
    </row>
    <row r="38" spans="1:54">
      <c r="A38" s="7">
        <v>35</v>
      </c>
      <c r="B38" s="17" t="s">
        <v>123</v>
      </c>
      <c r="C38" s="17" t="s">
        <v>124</v>
      </c>
      <c r="D38" s="8">
        <v>86</v>
      </c>
      <c r="E38" s="8">
        <v>73</v>
      </c>
      <c r="F38" s="8">
        <v>63</v>
      </c>
      <c r="G38" s="17" t="s">
        <v>51</v>
      </c>
      <c r="H38" s="17" t="s">
        <v>51</v>
      </c>
      <c r="I38" s="17" t="s">
        <v>51</v>
      </c>
      <c r="J38" s="17" t="s">
        <v>51</v>
      </c>
      <c r="K38" s="8">
        <v>75</v>
      </c>
      <c r="L38" s="17" t="s">
        <v>51</v>
      </c>
      <c r="M38" s="8">
        <v>88</v>
      </c>
      <c r="N38" s="8">
        <v>81</v>
      </c>
      <c r="O38" s="17" t="s">
        <v>51</v>
      </c>
      <c r="P38" s="17" t="s">
        <v>51</v>
      </c>
      <c r="Q38" s="8">
        <v>94</v>
      </c>
      <c r="R38" s="8">
        <v>69</v>
      </c>
      <c r="S38" s="8">
        <v>90</v>
      </c>
      <c r="T38" s="12">
        <f>D38*4+E38*3+F38*2+K38*2.5+M38*3+N38*3+Q38*2+R38*2.5+S38*2</f>
        <v>1924</v>
      </c>
      <c r="U38" s="12">
        <f>4+3+2+2.5+3+3+2+2.5+2</f>
        <v>24</v>
      </c>
      <c r="V38" s="12">
        <f>T38/U38</f>
        <v>80.1666666666667</v>
      </c>
      <c r="X38" s="17" t="s">
        <v>123</v>
      </c>
      <c r="Y38" s="17" t="s">
        <v>124</v>
      </c>
      <c r="Z38" s="13">
        <v>78</v>
      </c>
      <c r="AA38" s="13">
        <v>82</v>
      </c>
      <c r="AB38" s="17" t="s">
        <v>51</v>
      </c>
      <c r="AC38" s="17" t="s">
        <v>51</v>
      </c>
      <c r="AD38" s="8">
        <v>81</v>
      </c>
      <c r="AE38" s="17" t="s">
        <v>51</v>
      </c>
      <c r="AF38" s="8">
        <v>78</v>
      </c>
      <c r="AG38" s="13">
        <v>75</v>
      </c>
      <c r="AH38" s="13">
        <v>70</v>
      </c>
      <c r="AI38" s="17" t="s">
        <v>61</v>
      </c>
      <c r="AJ38" s="17" t="s">
        <v>51</v>
      </c>
      <c r="AK38" s="17" t="s">
        <v>53</v>
      </c>
      <c r="AL38" s="17" t="s">
        <v>51</v>
      </c>
      <c r="AM38" s="8">
        <v>68</v>
      </c>
      <c r="AN38" s="17" t="s">
        <v>61</v>
      </c>
      <c r="AO38" s="13">
        <v>76</v>
      </c>
      <c r="AP38" s="8">
        <v>82</v>
      </c>
      <c r="AQ38" s="17" t="s">
        <v>51</v>
      </c>
      <c r="AR38" s="17" t="s">
        <v>51</v>
      </c>
      <c r="AS38" s="17" t="s">
        <v>51</v>
      </c>
      <c r="AT38" s="17" t="s">
        <v>51</v>
      </c>
      <c r="AU38" s="12">
        <f>Z38*2+AA38*1.5+AD38*3.5+AF38*2+AG38*1.5+AH38*3.5+AI38+AK38*1.5+AM38*3+AN38*1.5+AO38*6+AP38*2</f>
        <v>2185</v>
      </c>
      <c r="AV38" s="12">
        <f>2+1.5+3.5+2+1.5+3.5+1+1.5+3+1.5+6+2</f>
        <v>29</v>
      </c>
      <c r="AW38" s="12">
        <f>AU38/AV38</f>
        <v>75.3448275862069</v>
      </c>
      <c r="AX38" s="12">
        <f>T38+AU38</f>
        <v>4109</v>
      </c>
      <c r="AY38" s="12">
        <f>U38+AV38</f>
        <v>53</v>
      </c>
      <c r="AZ38" s="12">
        <f>AX38/AY38</f>
        <v>77.5283018867924</v>
      </c>
      <c r="BA38" s="12">
        <f>0</f>
        <v>0</v>
      </c>
      <c r="BB38" s="12">
        <f>AZ38+BA38</f>
        <v>77.5283018867924</v>
      </c>
    </row>
    <row r="39" spans="1:54">
      <c r="A39" s="7">
        <v>36</v>
      </c>
      <c r="B39" s="17" t="s">
        <v>125</v>
      </c>
      <c r="C39" s="17" t="s">
        <v>126</v>
      </c>
      <c r="D39" s="8">
        <v>68</v>
      </c>
      <c r="E39" s="8">
        <v>63</v>
      </c>
      <c r="F39" s="8">
        <v>69</v>
      </c>
      <c r="G39" s="17" t="s">
        <v>51</v>
      </c>
      <c r="H39" s="17" t="s">
        <v>51</v>
      </c>
      <c r="I39" s="17" t="s">
        <v>51</v>
      </c>
      <c r="J39" s="17" t="s">
        <v>51</v>
      </c>
      <c r="K39" s="8">
        <v>75</v>
      </c>
      <c r="L39" s="17" t="s">
        <v>51</v>
      </c>
      <c r="M39" s="8">
        <v>79</v>
      </c>
      <c r="N39" s="8">
        <v>76</v>
      </c>
      <c r="O39" s="17" t="s">
        <v>51</v>
      </c>
      <c r="P39" s="17" t="s">
        <v>51</v>
      </c>
      <c r="Q39" s="8">
        <v>89</v>
      </c>
      <c r="R39" s="8">
        <v>72</v>
      </c>
      <c r="S39" s="17" t="s">
        <v>51</v>
      </c>
      <c r="T39" s="12">
        <f>D39*4+E39*3+F39*2+K39*2.5+M39*3+N39*3+Q39*2+R39*2.5</f>
        <v>1609.5</v>
      </c>
      <c r="U39" s="12">
        <f>4+3+2+2.5+3+3+2+2.5</f>
        <v>22</v>
      </c>
      <c r="V39" s="12">
        <f>T39/U39</f>
        <v>73.1590909090909</v>
      </c>
      <c r="X39" s="17" t="s">
        <v>125</v>
      </c>
      <c r="Y39" s="17" t="s">
        <v>126</v>
      </c>
      <c r="Z39" s="13">
        <v>75</v>
      </c>
      <c r="AA39" s="13">
        <v>84</v>
      </c>
      <c r="AB39" s="17" t="s">
        <v>51</v>
      </c>
      <c r="AC39" s="17" t="s">
        <v>51</v>
      </c>
      <c r="AD39" s="8">
        <v>69</v>
      </c>
      <c r="AE39" s="17" t="s">
        <v>51</v>
      </c>
      <c r="AF39" s="8">
        <v>63</v>
      </c>
      <c r="AG39" s="13">
        <v>87</v>
      </c>
      <c r="AH39" s="13">
        <v>82</v>
      </c>
      <c r="AI39" s="17" t="s">
        <v>56</v>
      </c>
      <c r="AJ39" s="17" t="s">
        <v>51</v>
      </c>
      <c r="AK39" s="17" t="s">
        <v>53</v>
      </c>
      <c r="AL39" s="17" t="s">
        <v>51</v>
      </c>
      <c r="AM39" s="8">
        <v>95</v>
      </c>
      <c r="AN39" s="17" t="s">
        <v>52</v>
      </c>
      <c r="AO39" s="13">
        <v>85</v>
      </c>
      <c r="AP39" s="8">
        <v>80</v>
      </c>
      <c r="AQ39" s="17" t="s">
        <v>53</v>
      </c>
      <c r="AR39" s="17" t="s">
        <v>51</v>
      </c>
      <c r="AS39" s="17" t="s">
        <v>51</v>
      </c>
      <c r="AT39" s="17" t="s">
        <v>51</v>
      </c>
      <c r="AU39" s="12">
        <f>Z39*2+AA39*1.5+AD39*3.5+AF39*2+AG39*1.5+AH39*3.5+AI39+AK39*1.5+AM39*3+AN39*1.5+AO39*6+AP39*2+AQ39*1.5</f>
        <v>2433.5</v>
      </c>
      <c r="AV39" s="12">
        <f>2+1.5+3.5+2+1.5+3.5+1+1.5+3+1.5+6+2+1.5</f>
        <v>30.5</v>
      </c>
      <c r="AW39" s="12">
        <f>AU39/AV39</f>
        <v>79.7868852459016</v>
      </c>
      <c r="AX39" s="12">
        <f>T39+AU39</f>
        <v>4043</v>
      </c>
      <c r="AY39" s="12">
        <f>U39+AV39</f>
        <v>52.5</v>
      </c>
      <c r="AZ39" s="12">
        <f>AX39/AY39</f>
        <v>77.0095238095238</v>
      </c>
      <c r="BA39" s="12">
        <f>0</f>
        <v>0</v>
      </c>
      <c r="BB39" s="12">
        <f>AZ39+BA39</f>
        <v>77.0095238095238</v>
      </c>
    </row>
    <row r="40" spans="1:54">
      <c r="A40" s="9">
        <v>37</v>
      </c>
      <c r="B40" s="17" t="s">
        <v>127</v>
      </c>
      <c r="C40" s="18" t="s">
        <v>128</v>
      </c>
      <c r="D40" s="8">
        <v>65</v>
      </c>
      <c r="E40" s="8">
        <v>74</v>
      </c>
      <c r="F40" s="8">
        <v>47</v>
      </c>
      <c r="G40" s="17" t="s">
        <v>51</v>
      </c>
      <c r="H40" s="17" t="s">
        <v>51</v>
      </c>
      <c r="I40" s="17" t="s">
        <v>51</v>
      </c>
      <c r="J40" s="17" t="s">
        <v>51</v>
      </c>
      <c r="K40" s="8">
        <v>80</v>
      </c>
      <c r="L40" s="17" t="s">
        <v>51</v>
      </c>
      <c r="M40" s="8">
        <v>84</v>
      </c>
      <c r="N40" s="8">
        <v>75</v>
      </c>
      <c r="O40" s="17" t="s">
        <v>51</v>
      </c>
      <c r="P40" s="17" t="s">
        <v>51</v>
      </c>
      <c r="Q40" s="8">
        <v>84</v>
      </c>
      <c r="R40" s="8">
        <v>61</v>
      </c>
      <c r="S40" s="8">
        <v>85</v>
      </c>
      <c r="T40" s="12">
        <f>D40*4+E40*3+F40*2+K40*2.5+M40*3+N40*3+Q40*2+R40*2.5+S40*2</f>
        <v>1743.5</v>
      </c>
      <c r="U40" s="12">
        <f>4+3+2+2.5+3+3+2+2.5+2</f>
        <v>24</v>
      </c>
      <c r="V40" s="12">
        <f>T40/U40</f>
        <v>72.6458333333333</v>
      </c>
      <c r="X40" s="17" t="s">
        <v>127</v>
      </c>
      <c r="Y40" s="17" t="s">
        <v>128</v>
      </c>
      <c r="Z40" s="13">
        <v>77</v>
      </c>
      <c r="AA40" s="13">
        <v>84</v>
      </c>
      <c r="AB40" s="17" t="s">
        <v>51</v>
      </c>
      <c r="AC40" s="17" t="s">
        <v>51</v>
      </c>
      <c r="AD40" s="8">
        <v>72</v>
      </c>
      <c r="AE40" s="17" t="s">
        <v>51</v>
      </c>
      <c r="AF40" s="8">
        <v>80</v>
      </c>
      <c r="AG40" s="13">
        <v>89</v>
      </c>
      <c r="AH40" s="13">
        <v>73</v>
      </c>
      <c r="AI40" s="17" t="s">
        <v>52</v>
      </c>
      <c r="AJ40" s="17" t="s">
        <v>51</v>
      </c>
      <c r="AK40" s="17" t="s">
        <v>53</v>
      </c>
      <c r="AL40" s="17" t="s">
        <v>51</v>
      </c>
      <c r="AM40" s="8">
        <v>90</v>
      </c>
      <c r="AN40" s="17" t="s">
        <v>52</v>
      </c>
      <c r="AO40" s="13">
        <v>81</v>
      </c>
      <c r="AP40" s="8">
        <v>88</v>
      </c>
      <c r="AQ40" s="17" t="s">
        <v>52</v>
      </c>
      <c r="AR40" s="17" t="s">
        <v>51</v>
      </c>
      <c r="AS40" s="17" t="s">
        <v>51</v>
      </c>
      <c r="AT40" s="17" t="s">
        <v>51</v>
      </c>
      <c r="AU40" s="12">
        <f>Z40*2+AA40*1.5+AD40*3.5+AF40*2+AG40*1.5+AH40*3.5+AI40+AK40*1.5+AM40*3+AN40*1.5+AO40*6+AP40*2+AQ40*1.5</f>
        <v>2450.5</v>
      </c>
      <c r="AV40" s="12">
        <f>2+1.5+3.5+2+1.5+3.5+1+1.5+3+1.5+6+2+1.5</f>
        <v>30.5</v>
      </c>
      <c r="AW40" s="12">
        <f>AU40/AV40</f>
        <v>80.344262295082</v>
      </c>
      <c r="AX40" s="12">
        <f>T40+AU40</f>
        <v>4194</v>
      </c>
      <c r="AY40" s="12">
        <f>U40+AV40</f>
        <v>54.5</v>
      </c>
      <c r="AZ40" s="12">
        <f>AX40/AY40</f>
        <v>76.954128440367</v>
      </c>
      <c r="BA40" s="12">
        <f>0</f>
        <v>0</v>
      </c>
      <c r="BB40" s="12">
        <f>AZ40+BA40</f>
        <v>76.954128440367</v>
      </c>
    </row>
    <row r="41" spans="1:54">
      <c r="A41" s="7">
        <v>38</v>
      </c>
      <c r="B41" s="17" t="s">
        <v>129</v>
      </c>
      <c r="C41" s="17" t="s">
        <v>130</v>
      </c>
      <c r="D41" s="8">
        <v>80</v>
      </c>
      <c r="E41" s="8">
        <v>82</v>
      </c>
      <c r="F41" s="8">
        <v>76</v>
      </c>
      <c r="G41" s="17" t="s">
        <v>51</v>
      </c>
      <c r="H41" s="17" t="s">
        <v>51</v>
      </c>
      <c r="I41" s="17" t="s">
        <v>51</v>
      </c>
      <c r="J41" s="17" t="s">
        <v>51</v>
      </c>
      <c r="K41" s="8">
        <v>81</v>
      </c>
      <c r="L41" s="8">
        <v>75</v>
      </c>
      <c r="M41" s="8">
        <v>90</v>
      </c>
      <c r="N41" s="8">
        <v>74</v>
      </c>
      <c r="O41" s="8">
        <v>80</v>
      </c>
      <c r="P41" s="17" t="s">
        <v>51</v>
      </c>
      <c r="Q41" s="8">
        <v>85</v>
      </c>
      <c r="R41" s="8">
        <v>91</v>
      </c>
      <c r="S41" s="8">
        <v>80</v>
      </c>
      <c r="T41" s="12">
        <f>D41*4+E41*3+F41*2+K41*2.5+M41*3+N41*3+Q41*2+R41*2.5+S41*2+O41*2+L41*1.5</f>
        <v>2242.5</v>
      </c>
      <c r="U41" s="12">
        <f>4+3+2+2.5+1.5+3+3+2+2+2.5+2</f>
        <v>27.5</v>
      </c>
      <c r="V41" s="12">
        <f>T41/U41</f>
        <v>81.5454545454545</v>
      </c>
      <c r="X41" s="17" t="s">
        <v>129</v>
      </c>
      <c r="Y41" s="17" t="s">
        <v>130</v>
      </c>
      <c r="Z41" s="13">
        <v>74</v>
      </c>
      <c r="AA41" s="13">
        <v>75</v>
      </c>
      <c r="AB41" s="17" t="s">
        <v>51</v>
      </c>
      <c r="AC41" s="17" t="s">
        <v>51</v>
      </c>
      <c r="AD41" s="8">
        <v>85</v>
      </c>
      <c r="AE41" s="17" t="s">
        <v>51</v>
      </c>
      <c r="AF41" s="8">
        <v>83</v>
      </c>
      <c r="AG41" s="13">
        <v>72</v>
      </c>
      <c r="AH41" s="13">
        <v>69</v>
      </c>
      <c r="AI41" s="17" t="s">
        <v>61</v>
      </c>
      <c r="AJ41" s="17" t="s">
        <v>51</v>
      </c>
      <c r="AK41" s="17" t="s">
        <v>53</v>
      </c>
      <c r="AL41" s="17" t="s">
        <v>51</v>
      </c>
      <c r="AM41" s="8">
        <v>65</v>
      </c>
      <c r="AN41" s="17" t="s">
        <v>61</v>
      </c>
      <c r="AO41" s="13">
        <v>65</v>
      </c>
      <c r="AP41" s="17" t="s">
        <v>51</v>
      </c>
      <c r="AQ41" s="17" t="s">
        <v>53</v>
      </c>
      <c r="AR41" s="17" t="s">
        <v>51</v>
      </c>
      <c r="AS41" s="17" t="s">
        <v>51</v>
      </c>
      <c r="AT41" s="17" t="s">
        <v>51</v>
      </c>
      <c r="AU41" s="12">
        <f>Z41*2+AA41*1.5+AD41*3.5+AF41*2+AG41*1.5+AH41*3.5+AI41+AK41*1.5+AM41*3+AN41*1.5+AO41*6+AQ41*1.5</f>
        <v>2041</v>
      </c>
      <c r="AV41" s="12">
        <f>2+1.5+3.5+2+1.5+3.5+1+1.5+3+1.5+6+1.5</f>
        <v>28.5</v>
      </c>
      <c r="AW41" s="12">
        <f>AU41/AV41</f>
        <v>71.6140350877193</v>
      </c>
      <c r="AX41" s="12">
        <f>T41+AU41</f>
        <v>4283.5</v>
      </c>
      <c r="AY41" s="12">
        <f>U41+AV41</f>
        <v>56</v>
      </c>
      <c r="AZ41" s="12">
        <f>AX41/AY41</f>
        <v>76.4910714285714</v>
      </c>
      <c r="BA41" s="12">
        <f>0</f>
        <v>0</v>
      </c>
      <c r="BB41" s="12">
        <f>AZ41+BA41</f>
        <v>76.4910714285714</v>
      </c>
    </row>
    <row r="42" spans="1:54">
      <c r="A42" s="7">
        <v>39</v>
      </c>
      <c r="B42" s="17" t="s">
        <v>131</v>
      </c>
      <c r="C42" s="17" t="s">
        <v>132</v>
      </c>
      <c r="D42" s="8">
        <v>68</v>
      </c>
      <c r="E42" s="8">
        <v>62</v>
      </c>
      <c r="F42" s="8">
        <v>71</v>
      </c>
      <c r="G42" s="17" t="s">
        <v>51</v>
      </c>
      <c r="H42" s="17" t="s">
        <v>51</v>
      </c>
      <c r="I42" s="8"/>
      <c r="J42" s="17" t="s">
        <v>51</v>
      </c>
      <c r="K42" s="8">
        <v>77</v>
      </c>
      <c r="L42" s="17" t="s">
        <v>51</v>
      </c>
      <c r="M42" s="8">
        <v>71</v>
      </c>
      <c r="N42" s="8">
        <v>68</v>
      </c>
      <c r="O42" s="17" t="s">
        <v>51</v>
      </c>
      <c r="P42" s="17" t="s">
        <v>51</v>
      </c>
      <c r="Q42" s="8">
        <v>89</v>
      </c>
      <c r="R42" s="8">
        <v>61</v>
      </c>
      <c r="S42" s="8">
        <v>88</v>
      </c>
      <c r="T42" s="12">
        <f>D42*4+E42*3+F42*2+K42*2.5+M42*3+N42*3+Q42*2+R42*2.5+S42*2</f>
        <v>1716</v>
      </c>
      <c r="U42" s="12">
        <f>4+3+2+2.5+3+3+2+2.5+2</f>
        <v>24</v>
      </c>
      <c r="V42" s="12">
        <f>T42/U42</f>
        <v>71.5</v>
      </c>
      <c r="X42" s="17" t="s">
        <v>131</v>
      </c>
      <c r="Y42" s="17" t="s">
        <v>132</v>
      </c>
      <c r="Z42" s="13">
        <v>75</v>
      </c>
      <c r="AA42" s="13">
        <v>89</v>
      </c>
      <c r="AB42" s="17" t="s">
        <v>51</v>
      </c>
      <c r="AC42" s="17" t="s">
        <v>51</v>
      </c>
      <c r="AD42" s="8">
        <v>84</v>
      </c>
      <c r="AE42" s="17" t="s">
        <v>51</v>
      </c>
      <c r="AF42" s="8">
        <v>80</v>
      </c>
      <c r="AG42" s="13">
        <v>72</v>
      </c>
      <c r="AH42" s="13">
        <v>91</v>
      </c>
      <c r="AI42" s="17" t="s">
        <v>51</v>
      </c>
      <c r="AJ42" s="17" t="s">
        <v>51</v>
      </c>
      <c r="AK42" s="17" t="s">
        <v>53</v>
      </c>
      <c r="AL42" s="17" t="s">
        <v>51</v>
      </c>
      <c r="AM42" s="8">
        <v>80</v>
      </c>
      <c r="AN42" s="17" t="s">
        <v>52</v>
      </c>
      <c r="AO42" s="13">
        <v>78</v>
      </c>
      <c r="AP42" s="8">
        <v>82</v>
      </c>
      <c r="AQ42" s="17" t="s">
        <v>61</v>
      </c>
      <c r="AR42" s="17" t="s">
        <v>51</v>
      </c>
      <c r="AS42" s="17" t="s">
        <v>51</v>
      </c>
      <c r="AT42" s="17" t="s">
        <v>51</v>
      </c>
      <c r="AU42" s="12">
        <f>Z42*2+AA42*1.5+AD42*3.5+AF42*2+AG42*1.5+AH42*3.5+AK42*1.5+AM42*3+AN42*1.5+AO42*6+AP42*2+AQ42*1.5</f>
        <v>2373.5</v>
      </c>
      <c r="AV42" s="12">
        <f>2+1.5+3.5+2+1.5+3.5+1.5+3+1.5+6+2+1.5</f>
        <v>29.5</v>
      </c>
      <c r="AW42" s="12">
        <f>AU42/AV42</f>
        <v>80.4576271186441</v>
      </c>
      <c r="AX42" s="12">
        <f>T42+AU42</f>
        <v>4089.5</v>
      </c>
      <c r="AY42" s="12">
        <f>U42+AV42</f>
        <v>53.5</v>
      </c>
      <c r="AZ42" s="12">
        <f>AX42/AY42</f>
        <v>76.4392523364486</v>
      </c>
      <c r="BA42" s="12">
        <f>0</f>
        <v>0</v>
      </c>
      <c r="BB42" s="12">
        <f>AZ42+BA42</f>
        <v>76.4392523364486</v>
      </c>
    </row>
    <row r="43" spans="1:54">
      <c r="A43" s="7">
        <v>40</v>
      </c>
      <c r="B43" s="17" t="s">
        <v>133</v>
      </c>
      <c r="C43" s="17" t="s">
        <v>134</v>
      </c>
      <c r="D43" s="8">
        <v>79</v>
      </c>
      <c r="E43" s="8">
        <v>80</v>
      </c>
      <c r="F43" s="8">
        <v>60</v>
      </c>
      <c r="G43" s="17" t="s">
        <v>51</v>
      </c>
      <c r="H43" s="17" t="s">
        <v>51</v>
      </c>
      <c r="I43" s="17" t="s">
        <v>51</v>
      </c>
      <c r="J43" s="17" t="s">
        <v>51</v>
      </c>
      <c r="K43" s="8">
        <v>82</v>
      </c>
      <c r="L43" s="17" t="s">
        <v>51</v>
      </c>
      <c r="M43" s="8">
        <v>90</v>
      </c>
      <c r="N43" s="8">
        <v>68</v>
      </c>
      <c r="O43" s="17" t="s">
        <v>51</v>
      </c>
      <c r="P43" s="17" t="s">
        <v>51</v>
      </c>
      <c r="Q43" s="8">
        <v>89</v>
      </c>
      <c r="R43" s="8">
        <v>71</v>
      </c>
      <c r="S43" s="17" t="s">
        <v>51</v>
      </c>
      <c r="T43" s="12">
        <f>D43*4+E43*3+F43*2+K43*2.5+M43*3+N43*3+Q43*2+R43*2.5</f>
        <v>1710.5</v>
      </c>
      <c r="U43" s="12">
        <f>4+3+2+2.5+3+3+2+2.5</f>
        <v>22</v>
      </c>
      <c r="V43" s="12">
        <f>T43/U43</f>
        <v>77.75</v>
      </c>
      <c r="X43" s="17" t="s">
        <v>133</v>
      </c>
      <c r="Y43" s="17" t="s">
        <v>134</v>
      </c>
      <c r="Z43" s="13">
        <v>75</v>
      </c>
      <c r="AA43" s="13">
        <v>85</v>
      </c>
      <c r="AB43" s="17" t="s">
        <v>51</v>
      </c>
      <c r="AC43" s="17" t="s">
        <v>51</v>
      </c>
      <c r="AD43" s="8">
        <v>71</v>
      </c>
      <c r="AE43" s="17" t="s">
        <v>51</v>
      </c>
      <c r="AF43" s="8">
        <v>84</v>
      </c>
      <c r="AG43" s="13">
        <v>64</v>
      </c>
      <c r="AH43" s="13">
        <v>73</v>
      </c>
      <c r="AI43" s="17" t="s">
        <v>52</v>
      </c>
      <c r="AJ43" s="17" t="s">
        <v>51</v>
      </c>
      <c r="AK43" s="17" t="s">
        <v>53</v>
      </c>
      <c r="AL43" s="17" t="s">
        <v>51</v>
      </c>
      <c r="AM43" s="8">
        <v>92</v>
      </c>
      <c r="AN43" s="17" t="s">
        <v>52</v>
      </c>
      <c r="AO43" s="13">
        <v>64</v>
      </c>
      <c r="AP43" s="8">
        <v>86</v>
      </c>
      <c r="AQ43" s="17" t="s">
        <v>51</v>
      </c>
      <c r="AR43" s="17" t="s">
        <v>51</v>
      </c>
      <c r="AS43" s="17" t="s">
        <v>51</v>
      </c>
      <c r="AT43" s="17" t="s">
        <v>51</v>
      </c>
      <c r="AU43" s="12">
        <f>Z43*2+AA43*1.5+AD43*3.5+AF43*2+AG43*1.5+AH43*3.5+AI43+AK43*1.5+AM43*3+AN43*1.5+AO43*6+AP43*2</f>
        <v>2187.5</v>
      </c>
      <c r="AV43" s="12">
        <f>2+1.5+3.5+2+1.5+3.5+1+1.5+3+1.5+6+2</f>
        <v>29</v>
      </c>
      <c r="AW43" s="12">
        <f>AU43/AV43</f>
        <v>75.4310344827586</v>
      </c>
      <c r="AX43" s="12">
        <f>T43+AU43</f>
        <v>3898</v>
      </c>
      <c r="AY43" s="12">
        <f>U43+AV43</f>
        <v>51</v>
      </c>
      <c r="AZ43" s="12">
        <f>AX43/AY43</f>
        <v>76.4313725490196</v>
      </c>
      <c r="BA43" s="12">
        <f>0</f>
        <v>0</v>
      </c>
      <c r="BB43" s="12">
        <f>AZ43+BA43</f>
        <v>76.4313725490196</v>
      </c>
    </row>
    <row r="44" spans="1:54">
      <c r="A44" s="9">
        <v>41</v>
      </c>
      <c r="B44" s="17" t="s">
        <v>135</v>
      </c>
      <c r="C44" s="18" t="s">
        <v>136</v>
      </c>
      <c r="D44" s="8">
        <v>80</v>
      </c>
      <c r="E44" s="8">
        <v>80</v>
      </c>
      <c r="F44" s="8">
        <v>81</v>
      </c>
      <c r="G44" s="17" t="s">
        <v>51</v>
      </c>
      <c r="H44" s="17" t="s">
        <v>51</v>
      </c>
      <c r="I44" s="17" t="s">
        <v>51</v>
      </c>
      <c r="J44" s="8">
        <v>54</v>
      </c>
      <c r="K44" s="8">
        <v>74</v>
      </c>
      <c r="L44" s="17" t="s">
        <v>51</v>
      </c>
      <c r="M44" s="8">
        <v>75</v>
      </c>
      <c r="N44" s="8">
        <v>74</v>
      </c>
      <c r="O44" s="17" t="s">
        <v>51</v>
      </c>
      <c r="P44" s="17" t="s">
        <v>61</v>
      </c>
      <c r="Q44" s="8">
        <v>81</v>
      </c>
      <c r="R44" s="8">
        <v>66</v>
      </c>
      <c r="S44" s="8">
        <v>90</v>
      </c>
      <c r="T44" s="12">
        <f>D44*4+E44*3+F44*2+K44*2.5+M44*3+N44*3+Q44*2+R44*2.5+S44*2+J44*3+P44*1.5</f>
        <v>2135.5</v>
      </c>
      <c r="U44" s="12">
        <f>4+3+2+3+2.5+3+3+1.5+2+2.5+2</f>
        <v>28.5</v>
      </c>
      <c r="V44" s="12">
        <f>T44/U44</f>
        <v>74.9298245614035</v>
      </c>
      <c r="X44" s="17" t="s">
        <v>135</v>
      </c>
      <c r="Y44" s="17" t="s">
        <v>136</v>
      </c>
      <c r="Z44" s="13">
        <v>76</v>
      </c>
      <c r="AA44" s="13">
        <v>75</v>
      </c>
      <c r="AB44" s="8">
        <v>72</v>
      </c>
      <c r="AC44" s="17" t="s">
        <v>61</v>
      </c>
      <c r="AD44" s="8">
        <v>80</v>
      </c>
      <c r="AE44" s="17" t="s">
        <v>51</v>
      </c>
      <c r="AF44" s="8">
        <v>77</v>
      </c>
      <c r="AG44" s="13">
        <v>83</v>
      </c>
      <c r="AH44" s="13">
        <v>88</v>
      </c>
      <c r="AI44" s="17" t="s">
        <v>61</v>
      </c>
      <c r="AJ44" s="8">
        <v>70</v>
      </c>
      <c r="AK44" s="17" t="s">
        <v>53</v>
      </c>
      <c r="AL44" s="17" t="s">
        <v>56</v>
      </c>
      <c r="AM44" s="8">
        <v>85</v>
      </c>
      <c r="AN44" s="17" t="s">
        <v>51</v>
      </c>
      <c r="AO44" s="13">
        <v>67</v>
      </c>
      <c r="AP44" s="8">
        <v>83</v>
      </c>
      <c r="AQ44" s="17" t="s">
        <v>61</v>
      </c>
      <c r="AR44" s="17" t="s">
        <v>52</v>
      </c>
      <c r="AS44" s="8">
        <v>72</v>
      </c>
      <c r="AT44" s="17" t="s">
        <v>51</v>
      </c>
      <c r="AU44" s="12">
        <f>Z44*2+AA44*1.5+AB44*2.5+AC44+AD44*3.5+AF44*2+AG44*1.5+AH44*3.5+AI44+AJ44*4.5+AK44*1.5+AL44*1.5+AM44*3+AO44*6+AP44*2+AQ44*1.5+AR44+AS44*2</f>
        <v>3180.5</v>
      </c>
      <c r="AV44" s="12">
        <f>2+1.5+2.5+1+3.5+2+1.5+3.5+1+4.5+1.5+1.5+3+6+2+1.5+1+2</f>
        <v>41.5</v>
      </c>
      <c r="AW44" s="12">
        <f>AU44/AV44</f>
        <v>76.6385542168675</v>
      </c>
      <c r="AX44" s="12">
        <f>T44+AU44</f>
        <v>5316</v>
      </c>
      <c r="AY44" s="12">
        <f>U44+AV44</f>
        <v>70</v>
      </c>
      <c r="AZ44" s="12">
        <f>AX44/AY44</f>
        <v>75.9428571428571</v>
      </c>
      <c r="BA44" s="12">
        <f>0</f>
        <v>0</v>
      </c>
      <c r="BB44" s="12">
        <f>AZ44+BA44</f>
        <v>75.9428571428571</v>
      </c>
    </row>
    <row r="45" spans="1:54">
      <c r="A45" s="7">
        <v>42</v>
      </c>
      <c r="B45" s="17" t="s">
        <v>137</v>
      </c>
      <c r="C45" s="17" t="s">
        <v>138</v>
      </c>
      <c r="D45" s="8">
        <v>71</v>
      </c>
      <c r="E45" s="8">
        <v>74</v>
      </c>
      <c r="F45" s="8">
        <v>60</v>
      </c>
      <c r="G45" s="17" t="s">
        <v>51</v>
      </c>
      <c r="H45" s="17" t="s">
        <v>51</v>
      </c>
      <c r="I45" s="17" t="s">
        <v>51</v>
      </c>
      <c r="J45" s="17" t="s">
        <v>51</v>
      </c>
      <c r="K45" s="8">
        <v>75</v>
      </c>
      <c r="L45" s="17" t="s">
        <v>51</v>
      </c>
      <c r="M45" s="8">
        <v>75</v>
      </c>
      <c r="N45" s="8">
        <v>73</v>
      </c>
      <c r="O45" s="17" t="s">
        <v>51</v>
      </c>
      <c r="P45" s="17" t="s">
        <v>51</v>
      </c>
      <c r="Q45" s="8">
        <v>90</v>
      </c>
      <c r="R45" s="8">
        <v>67</v>
      </c>
      <c r="S45" s="8">
        <v>94</v>
      </c>
      <c r="T45" s="12">
        <f>D45*4+E45*3+F45*2+K45*2.5+M45*3+N45*3+Q45*2+R45*2.5+S45*2</f>
        <v>1793</v>
      </c>
      <c r="U45" s="12">
        <f>4+3+2+2.5+3+3+2+2.5+2</f>
        <v>24</v>
      </c>
      <c r="V45" s="12">
        <f>T45/U45</f>
        <v>74.7083333333333</v>
      </c>
      <c r="X45" s="17" t="s">
        <v>137</v>
      </c>
      <c r="Y45" s="17" t="s">
        <v>138</v>
      </c>
      <c r="Z45" s="13">
        <v>72</v>
      </c>
      <c r="AA45" s="13">
        <v>78</v>
      </c>
      <c r="AB45" s="17" t="s">
        <v>51</v>
      </c>
      <c r="AC45" s="17" t="s">
        <v>51</v>
      </c>
      <c r="AD45" s="8">
        <v>78</v>
      </c>
      <c r="AE45" s="17" t="s">
        <v>51</v>
      </c>
      <c r="AF45" s="8">
        <v>87</v>
      </c>
      <c r="AG45" s="13">
        <v>84</v>
      </c>
      <c r="AH45" s="13">
        <v>68</v>
      </c>
      <c r="AI45" s="17" t="s">
        <v>52</v>
      </c>
      <c r="AJ45" s="17" t="s">
        <v>51</v>
      </c>
      <c r="AK45" s="17" t="s">
        <v>53</v>
      </c>
      <c r="AL45" s="17" t="s">
        <v>51</v>
      </c>
      <c r="AM45" s="8">
        <v>86</v>
      </c>
      <c r="AN45" s="17" t="s">
        <v>61</v>
      </c>
      <c r="AO45" s="13">
        <v>71</v>
      </c>
      <c r="AP45" s="8">
        <v>76</v>
      </c>
      <c r="AQ45" s="17" t="s">
        <v>52</v>
      </c>
      <c r="AR45" s="17" t="s">
        <v>51</v>
      </c>
      <c r="AS45" s="17" t="s">
        <v>51</v>
      </c>
      <c r="AT45" s="17" t="s">
        <v>51</v>
      </c>
      <c r="AU45" s="12">
        <f>Z45*2+AA45*1.5+AD45*3.5+AF45*2+AG45*1.5+AH45*3.5+AI45+AK45*1.5+AM45*3+AN45*1.5+AO45*6+AP45*2+AQ45*1.5</f>
        <v>2330.5</v>
      </c>
      <c r="AV45" s="12">
        <f>2+1.5+3.5+2+1.5+3.5+1+1.5+3+1.5+6+2+1.5</f>
        <v>30.5</v>
      </c>
      <c r="AW45" s="12">
        <f>AU45/AV45</f>
        <v>76.4098360655738</v>
      </c>
      <c r="AX45" s="12">
        <f>T45+AU45</f>
        <v>4123.5</v>
      </c>
      <c r="AY45" s="12">
        <f>U45+AV45</f>
        <v>54.5</v>
      </c>
      <c r="AZ45" s="12">
        <f>AX45/AY45</f>
        <v>75.6605504587156</v>
      </c>
      <c r="BA45" s="12">
        <f>0</f>
        <v>0</v>
      </c>
      <c r="BB45" s="12">
        <f>AZ45+BA45</f>
        <v>75.6605504587156</v>
      </c>
    </row>
    <row r="46" spans="1:54">
      <c r="A46" s="9">
        <v>43</v>
      </c>
      <c r="B46" s="17" t="s">
        <v>139</v>
      </c>
      <c r="C46" s="17" t="s">
        <v>140</v>
      </c>
      <c r="D46" s="8">
        <v>70</v>
      </c>
      <c r="E46" s="8">
        <v>61</v>
      </c>
      <c r="F46" s="8">
        <v>61</v>
      </c>
      <c r="G46" s="17" t="s">
        <v>51</v>
      </c>
      <c r="H46" s="17" t="s">
        <v>51</v>
      </c>
      <c r="I46" s="17" t="s">
        <v>51</v>
      </c>
      <c r="J46" s="17" t="s">
        <v>51</v>
      </c>
      <c r="K46" s="8">
        <v>74</v>
      </c>
      <c r="L46" s="17" t="s">
        <v>51</v>
      </c>
      <c r="M46" s="8">
        <v>89</v>
      </c>
      <c r="N46" s="8">
        <v>75</v>
      </c>
      <c r="O46" s="17" t="s">
        <v>51</v>
      </c>
      <c r="P46" s="17" t="s">
        <v>51</v>
      </c>
      <c r="Q46" s="8">
        <v>94</v>
      </c>
      <c r="R46" s="8">
        <v>96</v>
      </c>
      <c r="S46" s="8">
        <v>81</v>
      </c>
      <c r="T46" s="12">
        <f>D46*4+E46*3+F46*2+K46*2.5+M46*3+N46*3+Q46*2+R46*2.5+S46*2</f>
        <v>1852</v>
      </c>
      <c r="U46" s="12">
        <f>4+3+2+2.5+3+3+2+2.5+2</f>
        <v>24</v>
      </c>
      <c r="V46" s="12">
        <f>T46/U46</f>
        <v>77.1666666666667</v>
      </c>
      <c r="X46" s="17" t="s">
        <v>139</v>
      </c>
      <c r="Y46" s="18" t="s">
        <v>140</v>
      </c>
      <c r="Z46" s="13">
        <v>65</v>
      </c>
      <c r="AA46" s="13">
        <v>82</v>
      </c>
      <c r="AB46" s="17" t="s">
        <v>51</v>
      </c>
      <c r="AC46" s="17" t="s">
        <v>51</v>
      </c>
      <c r="AD46" s="8">
        <v>79</v>
      </c>
      <c r="AE46" s="8"/>
      <c r="AF46" s="8">
        <v>77</v>
      </c>
      <c r="AG46" s="13">
        <v>88</v>
      </c>
      <c r="AH46" s="13">
        <v>51</v>
      </c>
      <c r="AI46" s="17" t="s">
        <v>51</v>
      </c>
      <c r="AJ46" s="17" t="s">
        <v>51</v>
      </c>
      <c r="AK46" s="17" t="s">
        <v>53</v>
      </c>
      <c r="AL46" s="17" t="s">
        <v>51</v>
      </c>
      <c r="AM46" s="8">
        <v>89</v>
      </c>
      <c r="AN46" s="17" t="s">
        <v>56</v>
      </c>
      <c r="AO46" s="13">
        <v>70</v>
      </c>
      <c r="AP46" s="8">
        <v>85</v>
      </c>
      <c r="AQ46" s="17" t="s">
        <v>53</v>
      </c>
      <c r="AR46" s="17" t="s">
        <v>51</v>
      </c>
      <c r="AS46" s="17" t="s">
        <v>51</v>
      </c>
      <c r="AT46" s="17" t="s">
        <v>51</v>
      </c>
      <c r="AU46" s="12">
        <f>Z46*2+AA46*1.5+AD46*3.5+AF46*2+AG46*1.5+AH46*3.5+AK46*1.5+AM46*3+AN46*1.5+AO46*6+AP46*2+AQ46*1.5</f>
        <v>2188.5</v>
      </c>
      <c r="AV46" s="12">
        <f>2+1.5+3.5+2+1.5+3.5+1.5+3+1.5+6+2+1.5</f>
        <v>29.5</v>
      </c>
      <c r="AW46" s="12">
        <f>AU46/AV46</f>
        <v>74.1864406779661</v>
      </c>
      <c r="AX46" s="12">
        <f>T46+AU46</f>
        <v>4040.5</v>
      </c>
      <c r="AY46" s="12">
        <f>U46+AV46</f>
        <v>53.5</v>
      </c>
      <c r="AZ46" s="12">
        <f>AX46/AY46</f>
        <v>75.5233644859813</v>
      </c>
      <c r="BA46" s="12">
        <f>0</f>
        <v>0</v>
      </c>
      <c r="BB46" s="12">
        <f>AZ46+BA46</f>
        <v>75.5233644859813</v>
      </c>
    </row>
    <row r="47" spans="1:54">
      <c r="A47" s="9">
        <v>44</v>
      </c>
      <c r="B47" s="17" t="s">
        <v>141</v>
      </c>
      <c r="C47" s="18" t="s">
        <v>142</v>
      </c>
      <c r="D47" s="8">
        <v>67</v>
      </c>
      <c r="E47" s="8">
        <v>64</v>
      </c>
      <c r="F47" s="8">
        <v>71</v>
      </c>
      <c r="G47" s="17" t="s">
        <v>51</v>
      </c>
      <c r="H47" s="17" t="s">
        <v>51</v>
      </c>
      <c r="I47" s="8"/>
      <c r="J47" s="17" t="s">
        <v>51</v>
      </c>
      <c r="K47" s="8">
        <v>70</v>
      </c>
      <c r="L47" s="17" t="s">
        <v>51</v>
      </c>
      <c r="M47" s="8">
        <v>82</v>
      </c>
      <c r="N47" s="8">
        <v>81</v>
      </c>
      <c r="O47" s="17" t="s">
        <v>51</v>
      </c>
      <c r="P47" s="17" t="s">
        <v>51</v>
      </c>
      <c r="Q47" s="8">
        <v>92</v>
      </c>
      <c r="R47" s="8">
        <v>41</v>
      </c>
      <c r="S47" s="8">
        <v>85</v>
      </c>
      <c r="T47" s="12">
        <f>D47*4+E47*3+F47*2+K47*2.5+M47*3+N47*3+Q47*2+R47*2.5+S47*2</f>
        <v>1722.5</v>
      </c>
      <c r="U47" s="12">
        <f>4+3+2+2.5+3+3+2+2.5+2</f>
        <v>24</v>
      </c>
      <c r="V47" s="12">
        <f>T47/U47</f>
        <v>71.7708333333333</v>
      </c>
      <c r="X47" s="17" t="s">
        <v>141</v>
      </c>
      <c r="Y47" s="17" t="s">
        <v>142</v>
      </c>
      <c r="Z47" s="13">
        <v>73</v>
      </c>
      <c r="AA47" s="13">
        <v>85</v>
      </c>
      <c r="AB47" s="17" t="s">
        <v>51</v>
      </c>
      <c r="AC47" s="17" t="s">
        <v>51</v>
      </c>
      <c r="AD47" s="8">
        <v>81</v>
      </c>
      <c r="AE47" s="17" t="s">
        <v>51</v>
      </c>
      <c r="AF47" s="8">
        <v>78</v>
      </c>
      <c r="AG47" s="13">
        <v>68</v>
      </c>
      <c r="AH47" s="13">
        <v>75</v>
      </c>
      <c r="AI47" s="17" t="s">
        <v>52</v>
      </c>
      <c r="AJ47" s="17" t="s">
        <v>51</v>
      </c>
      <c r="AK47" s="17" t="s">
        <v>53</v>
      </c>
      <c r="AL47" s="17" t="s">
        <v>51</v>
      </c>
      <c r="AM47" s="8">
        <v>89</v>
      </c>
      <c r="AN47" s="17" t="s">
        <v>52</v>
      </c>
      <c r="AO47" s="13">
        <v>76</v>
      </c>
      <c r="AP47" s="8">
        <v>85</v>
      </c>
      <c r="AQ47" s="17" t="s">
        <v>61</v>
      </c>
      <c r="AR47" s="17" t="s">
        <v>51</v>
      </c>
      <c r="AS47" s="17" t="s">
        <v>51</v>
      </c>
      <c r="AT47" s="17" t="s">
        <v>51</v>
      </c>
      <c r="AU47" s="12">
        <f>Z47*2+AA47*1.5+AD47*3.5+AF47*2+AG47*1.5+AH47*3.5+AI47+AK47*1.5+AM47*3+AN47*1.5+AO47*6+AP47*2+AQ47*1.5</f>
        <v>2393</v>
      </c>
      <c r="AV47" s="12">
        <f>2+1.5+3.5+2+1.5+3.5+1+1.5+3+1.5+6+2+1.5</f>
        <v>30.5</v>
      </c>
      <c r="AW47" s="12">
        <f>AU47/AV47</f>
        <v>78.4590163934426</v>
      </c>
      <c r="AX47" s="12">
        <f>T47+AU47</f>
        <v>4115.5</v>
      </c>
      <c r="AY47" s="12">
        <f>U47+AV47</f>
        <v>54.5</v>
      </c>
      <c r="AZ47" s="12">
        <f>AX47/AY47</f>
        <v>75.5137614678899</v>
      </c>
      <c r="BA47" s="12">
        <f>0</f>
        <v>0</v>
      </c>
      <c r="BB47" s="12">
        <f>AZ47+BA47</f>
        <v>75.5137614678899</v>
      </c>
    </row>
    <row r="48" spans="1:54">
      <c r="A48" s="7">
        <v>45</v>
      </c>
      <c r="B48" s="17" t="s">
        <v>143</v>
      </c>
      <c r="C48" s="17" t="s">
        <v>144</v>
      </c>
      <c r="D48" s="8">
        <v>77</v>
      </c>
      <c r="E48" s="8">
        <v>62</v>
      </c>
      <c r="F48" s="8">
        <v>60</v>
      </c>
      <c r="G48" s="17" t="s">
        <v>51</v>
      </c>
      <c r="H48" s="17" t="s">
        <v>51</v>
      </c>
      <c r="I48" s="17" t="s">
        <v>51</v>
      </c>
      <c r="J48" s="17" t="s">
        <v>51</v>
      </c>
      <c r="K48" s="8">
        <v>81</v>
      </c>
      <c r="L48" s="17" t="s">
        <v>51</v>
      </c>
      <c r="M48" s="8">
        <v>79</v>
      </c>
      <c r="N48" s="8">
        <v>77</v>
      </c>
      <c r="O48" s="8">
        <v>78</v>
      </c>
      <c r="P48" s="17" t="s">
        <v>51</v>
      </c>
      <c r="Q48" s="8">
        <v>91</v>
      </c>
      <c r="R48" s="8">
        <v>83</v>
      </c>
      <c r="S48" s="8">
        <v>70</v>
      </c>
      <c r="T48" s="12">
        <f>D48*4+E48*3+F48*2+K48*2.5+M48*3+N48*3+Q48*2+R48*2.5+S48*2+O48*2</f>
        <v>1970</v>
      </c>
      <c r="U48" s="12">
        <f>4+3+2+2.5+3+3+2+2+2.5+2</f>
        <v>26</v>
      </c>
      <c r="V48" s="12">
        <f>T48/U48</f>
        <v>75.7692307692308</v>
      </c>
      <c r="X48" s="17" t="s">
        <v>143</v>
      </c>
      <c r="Y48" s="17" t="s">
        <v>144</v>
      </c>
      <c r="Z48" s="13">
        <v>63</v>
      </c>
      <c r="AA48" s="13">
        <v>72</v>
      </c>
      <c r="AB48" s="17" t="s">
        <v>51</v>
      </c>
      <c r="AC48" s="17" t="s">
        <v>51</v>
      </c>
      <c r="AD48" s="8">
        <v>80</v>
      </c>
      <c r="AE48" s="17" t="s">
        <v>51</v>
      </c>
      <c r="AF48" s="8">
        <v>81</v>
      </c>
      <c r="AG48" s="13">
        <v>83</v>
      </c>
      <c r="AH48" s="13">
        <v>74</v>
      </c>
      <c r="AI48" s="17" t="s">
        <v>52</v>
      </c>
      <c r="AJ48" s="17" t="s">
        <v>51</v>
      </c>
      <c r="AK48" s="17" t="s">
        <v>53</v>
      </c>
      <c r="AL48" s="17" t="s">
        <v>51</v>
      </c>
      <c r="AM48" s="8">
        <v>69</v>
      </c>
      <c r="AN48" s="17" t="s">
        <v>52</v>
      </c>
      <c r="AO48" s="13">
        <v>71</v>
      </c>
      <c r="AP48" s="17" t="s">
        <v>51</v>
      </c>
      <c r="AQ48" s="17" t="s">
        <v>56</v>
      </c>
      <c r="AR48" s="17" t="s">
        <v>51</v>
      </c>
      <c r="AS48" s="17" t="s">
        <v>51</v>
      </c>
      <c r="AT48" s="17" t="s">
        <v>51</v>
      </c>
      <c r="AU48" s="12">
        <f>Z48*2+AA48*1.5+AD48*3.5+AF48*2+AG48*1.5+AH48*3.5+AI48+AK48*1.5+AM48*3+AN48*1.5+AO48*6+AQ48*1.5</f>
        <v>2145</v>
      </c>
      <c r="AV48" s="12">
        <f>2+1.5+3.5+2+1.5+3.5+1+1.5+3+1.5+6+1.5</f>
        <v>28.5</v>
      </c>
      <c r="AW48" s="12">
        <f>AU48/AV48</f>
        <v>75.2631578947368</v>
      </c>
      <c r="AX48" s="12">
        <f>T48+AU48</f>
        <v>4115</v>
      </c>
      <c r="AY48" s="12">
        <f>U48+AV48</f>
        <v>54.5</v>
      </c>
      <c r="AZ48" s="12">
        <f>AX48/AY48</f>
        <v>75.5045871559633</v>
      </c>
      <c r="BA48" s="12">
        <f>0</f>
        <v>0</v>
      </c>
      <c r="BB48" s="12">
        <f>AZ48+BA48</f>
        <v>75.5045871559633</v>
      </c>
    </row>
    <row r="49" spans="1:54">
      <c r="A49" s="9">
        <v>46</v>
      </c>
      <c r="B49" s="17" t="s">
        <v>145</v>
      </c>
      <c r="C49" s="18" t="s">
        <v>146</v>
      </c>
      <c r="D49" s="8">
        <v>72</v>
      </c>
      <c r="E49" s="8">
        <v>63</v>
      </c>
      <c r="F49" s="8">
        <v>63</v>
      </c>
      <c r="G49" s="17" t="s">
        <v>51</v>
      </c>
      <c r="H49" s="17" t="s">
        <v>51</v>
      </c>
      <c r="I49" s="17" t="s">
        <v>51</v>
      </c>
      <c r="J49" s="17" t="s">
        <v>51</v>
      </c>
      <c r="K49" s="8">
        <v>75</v>
      </c>
      <c r="L49" s="17" t="s">
        <v>51</v>
      </c>
      <c r="M49" s="8">
        <v>84</v>
      </c>
      <c r="N49" s="8">
        <v>75</v>
      </c>
      <c r="O49" s="17" t="s">
        <v>51</v>
      </c>
      <c r="P49" s="17" t="s">
        <v>51</v>
      </c>
      <c r="Q49" s="8">
        <v>95</v>
      </c>
      <c r="R49" s="8">
        <v>55</v>
      </c>
      <c r="S49" s="8">
        <v>95</v>
      </c>
      <c r="T49" s="12">
        <f>D49*4+E49*3+F49*2+K49*2.5+M49*3+N49*3+Q49*2+R49*2.5+S49*2</f>
        <v>1785</v>
      </c>
      <c r="U49" s="12">
        <f>4+3+2+2.5+3+3+2+2.5+2</f>
        <v>24</v>
      </c>
      <c r="V49" s="12">
        <f>T49/U49</f>
        <v>74.375</v>
      </c>
      <c r="X49" s="17" t="s">
        <v>145</v>
      </c>
      <c r="Y49" s="17" t="s">
        <v>146</v>
      </c>
      <c r="Z49" s="13">
        <v>60</v>
      </c>
      <c r="AA49" s="13">
        <v>82</v>
      </c>
      <c r="AB49" s="17" t="s">
        <v>51</v>
      </c>
      <c r="AC49" s="17" t="s">
        <v>51</v>
      </c>
      <c r="AD49" s="8">
        <v>66</v>
      </c>
      <c r="AE49" s="8"/>
      <c r="AF49" s="8">
        <v>79</v>
      </c>
      <c r="AG49" s="13">
        <v>86</v>
      </c>
      <c r="AH49" s="13">
        <v>79</v>
      </c>
      <c r="AI49" s="17" t="s">
        <v>51</v>
      </c>
      <c r="AJ49" s="17" t="s">
        <v>51</v>
      </c>
      <c r="AK49" s="17" t="s">
        <v>53</v>
      </c>
      <c r="AL49" s="17" t="s">
        <v>51</v>
      </c>
      <c r="AM49" s="8">
        <v>73</v>
      </c>
      <c r="AN49" s="17" t="s">
        <v>52</v>
      </c>
      <c r="AO49" s="13">
        <v>77</v>
      </c>
      <c r="AP49" s="8">
        <v>83</v>
      </c>
      <c r="AQ49" s="17" t="s">
        <v>56</v>
      </c>
      <c r="AR49" s="17" t="s">
        <v>51</v>
      </c>
      <c r="AS49" s="17" t="s">
        <v>51</v>
      </c>
      <c r="AT49" s="17" t="s">
        <v>51</v>
      </c>
      <c r="AU49" s="12">
        <f>Z49*2+AA49*1.5+AD49*3.5+AF49*2+AG49*1.5+AH49*3.5+AK49*1.5+AM49*3+AN49*1.5+AO49*6+AP49*2+AQ49*1.5</f>
        <v>2252</v>
      </c>
      <c r="AV49" s="12">
        <f>2+1.5+3.5+2+1.5+3.5+1.5+3+1.5+6+2+1.5</f>
        <v>29.5</v>
      </c>
      <c r="AW49" s="12">
        <f>AU49/AV49</f>
        <v>76.3389830508475</v>
      </c>
      <c r="AX49" s="12">
        <f>T49+AU49</f>
        <v>4037</v>
      </c>
      <c r="AY49" s="12">
        <f>U49+AV49</f>
        <v>53.5</v>
      </c>
      <c r="AZ49" s="12">
        <f>AX49/AY49</f>
        <v>75.4579439252336</v>
      </c>
      <c r="BA49" s="12">
        <f>0</f>
        <v>0</v>
      </c>
      <c r="BB49" s="12">
        <f>AZ49+BA49</f>
        <v>75.4579439252336</v>
      </c>
    </row>
    <row r="50" spans="1:54">
      <c r="A50" s="7">
        <v>47</v>
      </c>
      <c r="B50" s="17" t="s">
        <v>147</v>
      </c>
      <c r="C50" s="17" t="s">
        <v>148</v>
      </c>
      <c r="D50" s="8">
        <v>78</v>
      </c>
      <c r="E50" s="8">
        <v>74</v>
      </c>
      <c r="F50" s="8">
        <v>63</v>
      </c>
      <c r="G50" s="17" t="s">
        <v>51</v>
      </c>
      <c r="H50" s="17" t="s">
        <v>51</v>
      </c>
      <c r="I50" s="17" t="s">
        <v>51</v>
      </c>
      <c r="J50" s="17" t="s">
        <v>51</v>
      </c>
      <c r="K50" s="8">
        <v>72</v>
      </c>
      <c r="L50" s="8">
        <v>75</v>
      </c>
      <c r="M50" s="8">
        <v>81</v>
      </c>
      <c r="N50" s="8">
        <v>73</v>
      </c>
      <c r="O50" s="8">
        <v>85</v>
      </c>
      <c r="P50" s="17" t="s">
        <v>51</v>
      </c>
      <c r="Q50" s="8">
        <v>81</v>
      </c>
      <c r="R50" s="8">
        <v>71</v>
      </c>
      <c r="S50" s="17" t="s">
        <v>51</v>
      </c>
      <c r="T50" s="12">
        <f>D50*4+E50*3+F50*2+K50*2.5+M50*3+N50*3+Q50*2+R50*2.5+O50*2+L50*1.5</f>
        <v>1924</v>
      </c>
      <c r="U50" s="12">
        <f>4+3+2+2.5+1.5+3+3+2+2+2.5</f>
        <v>25.5</v>
      </c>
      <c r="V50" s="12">
        <f>T50/U50</f>
        <v>75.4509803921569</v>
      </c>
      <c r="X50" s="17" t="s">
        <v>147</v>
      </c>
      <c r="Y50" s="17" t="s">
        <v>148</v>
      </c>
      <c r="Z50" s="13">
        <v>74</v>
      </c>
      <c r="AA50" s="13">
        <v>94</v>
      </c>
      <c r="AB50" s="17" t="s">
        <v>51</v>
      </c>
      <c r="AC50" s="17" t="s">
        <v>51</v>
      </c>
      <c r="AD50" s="8">
        <v>70</v>
      </c>
      <c r="AE50" s="17" t="s">
        <v>51</v>
      </c>
      <c r="AF50" s="8">
        <v>78</v>
      </c>
      <c r="AG50" s="13">
        <v>86</v>
      </c>
      <c r="AH50" s="13">
        <v>76</v>
      </c>
      <c r="AI50" s="17" t="s">
        <v>52</v>
      </c>
      <c r="AJ50" s="17" t="s">
        <v>51</v>
      </c>
      <c r="AK50" s="17" t="s">
        <v>53</v>
      </c>
      <c r="AL50" s="17" t="s">
        <v>51</v>
      </c>
      <c r="AM50" s="8">
        <v>77</v>
      </c>
      <c r="AN50" s="17" t="s">
        <v>52</v>
      </c>
      <c r="AO50" s="13">
        <v>68</v>
      </c>
      <c r="AP50" s="17" t="s">
        <v>51</v>
      </c>
      <c r="AQ50" s="17" t="s">
        <v>61</v>
      </c>
      <c r="AR50" s="17" t="s">
        <v>51</v>
      </c>
      <c r="AS50" s="17" t="s">
        <v>51</v>
      </c>
      <c r="AT50" s="17" t="s">
        <v>51</v>
      </c>
      <c r="AU50" s="12">
        <f>Z50*2+AA50*1.5+AD50*3.5+AF50*2+AG50*1.5+AH50*3.5+AI50+AK50*1.5+AM50*3+AN50*1.5+AO50*6+AQ50*1.5</f>
        <v>2146.5</v>
      </c>
      <c r="AV50" s="12">
        <f>2+1.5+3.5+2+1.5+3.5+1+1.5+3+1.5+6+1.5</f>
        <v>28.5</v>
      </c>
      <c r="AW50" s="12">
        <f>AU50/AV50</f>
        <v>75.3157894736842</v>
      </c>
      <c r="AX50" s="12">
        <f>T50+AU50</f>
        <v>4070.5</v>
      </c>
      <c r="AY50" s="12">
        <f>U50+AV50</f>
        <v>54</v>
      </c>
      <c r="AZ50" s="12">
        <f>AX50/AY50</f>
        <v>75.3796296296296</v>
      </c>
      <c r="BA50" s="12">
        <f>0</f>
        <v>0</v>
      </c>
      <c r="BB50" s="12">
        <f>AZ50+BA50</f>
        <v>75.3796296296296</v>
      </c>
    </row>
    <row r="51" spans="1:54">
      <c r="A51" s="7">
        <v>48</v>
      </c>
      <c r="B51" s="17" t="s">
        <v>149</v>
      </c>
      <c r="C51" s="17" t="s">
        <v>150</v>
      </c>
      <c r="D51" s="8">
        <v>83</v>
      </c>
      <c r="E51" s="8">
        <v>71</v>
      </c>
      <c r="F51" s="8">
        <v>61</v>
      </c>
      <c r="G51" s="17" t="s">
        <v>51</v>
      </c>
      <c r="H51" s="17" t="s">
        <v>51</v>
      </c>
      <c r="I51" s="17" t="s">
        <v>51</v>
      </c>
      <c r="J51" s="17" t="s">
        <v>51</v>
      </c>
      <c r="K51" s="8">
        <v>82</v>
      </c>
      <c r="L51" s="17" t="s">
        <v>51</v>
      </c>
      <c r="M51" s="8">
        <v>80</v>
      </c>
      <c r="N51" s="8">
        <v>76</v>
      </c>
      <c r="O51" s="17" t="s">
        <v>51</v>
      </c>
      <c r="P51" s="17" t="s">
        <v>51</v>
      </c>
      <c r="Q51" s="8">
        <v>80</v>
      </c>
      <c r="R51" s="8">
        <v>65</v>
      </c>
      <c r="S51" s="8">
        <v>70</v>
      </c>
      <c r="T51" s="12">
        <f>D51*4+E51*3+F51*2+K51*2.5+M51*3+N51*3+Q51*2+R51*2.5+S51*2</f>
        <v>1802.5</v>
      </c>
      <c r="U51" s="12">
        <f>4+3+2+2.5+3+3+2+2.5+2</f>
        <v>24</v>
      </c>
      <c r="V51" s="12">
        <f>T51/U51</f>
        <v>75.1041666666667</v>
      </c>
      <c r="X51" s="17" t="s">
        <v>149</v>
      </c>
      <c r="Y51" s="17" t="s">
        <v>150</v>
      </c>
      <c r="Z51" s="13">
        <v>79</v>
      </c>
      <c r="AA51" s="13">
        <v>80</v>
      </c>
      <c r="AB51" s="17" t="s">
        <v>51</v>
      </c>
      <c r="AC51" s="17" t="s">
        <v>51</v>
      </c>
      <c r="AD51" s="8">
        <v>82</v>
      </c>
      <c r="AE51" s="17" t="s">
        <v>51</v>
      </c>
      <c r="AF51" s="8">
        <v>73</v>
      </c>
      <c r="AG51" s="13">
        <v>74</v>
      </c>
      <c r="AH51" s="13">
        <v>78</v>
      </c>
      <c r="AI51" s="17" t="s">
        <v>61</v>
      </c>
      <c r="AJ51" s="17" t="s">
        <v>51</v>
      </c>
      <c r="AK51" s="17" t="s">
        <v>53</v>
      </c>
      <c r="AL51" s="17" t="s">
        <v>51</v>
      </c>
      <c r="AM51" s="8">
        <v>67</v>
      </c>
      <c r="AN51" s="17" t="s">
        <v>52</v>
      </c>
      <c r="AO51" s="13">
        <v>65</v>
      </c>
      <c r="AP51" s="8">
        <v>82</v>
      </c>
      <c r="AQ51" s="17" t="s">
        <v>56</v>
      </c>
      <c r="AR51" s="17" t="s">
        <v>51</v>
      </c>
      <c r="AS51" s="17" t="s">
        <v>51</v>
      </c>
      <c r="AT51" s="17" t="s">
        <v>51</v>
      </c>
      <c r="AU51" s="12">
        <f>Z51*2+AA51*1.5+AD51*3.5+AF51*2+AG51*1.5+AH51*3.5+AI51+AK51*1.5+AM51*3+AN51*1.5+AO51*6+AP51*2+AQ51*1.5</f>
        <v>2292.5</v>
      </c>
      <c r="AV51" s="12">
        <f>2+1.5+3.5+2+1.5+3.5+1+1.5+3+1.5+6+2+1.5</f>
        <v>30.5</v>
      </c>
      <c r="AW51" s="12">
        <f>AU51/AV51</f>
        <v>75.1639344262295</v>
      </c>
      <c r="AX51" s="12">
        <f>T51+AU51</f>
        <v>4095</v>
      </c>
      <c r="AY51" s="12">
        <f>U51+AV51</f>
        <v>54.5</v>
      </c>
      <c r="AZ51" s="12">
        <f>AX51/AY51</f>
        <v>75.1376146788991</v>
      </c>
      <c r="BA51" s="12">
        <f>0</f>
        <v>0</v>
      </c>
      <c r="BB51" s="12">
        <f>AZ51+BA51</f>
        <v>75.1376146788991</v>
      </c>
    </row>
    <row r="52" spans="1:54">
      <c r="A52" s="9">
        <v>49</v>
      </c>
      <c r="B52" s="17" t="s">
        <v>151</v>
      </c>
      <c r="C52" s="18" t="s">
        <v>152</v>
      </c>
      <c r="D52" s="8">
        <v>74</v>
      </c>
      <c r="E52" s="8">
        <v>74</v>
      </c>
      <c r="F52" s="8">
        <v>64</v>
      </c>
      <c r="G52" s="17" t="s">
        <v>51</v>
      </c>
      <c r="H52" s="17" t="s">
        <v>51</v>
      </c>
      <c r="I52" s="17" t="s">
        <v>51</v>
      </c>
      <c r="J52" s="17" t="s">
        <v>51</v>
      </c>
      <c r="K52" s="8">
        <v>81</v>
      </c>
      <c r="L52" s="17" t="s">
        <v>51</v>
      </c>
      <c r="M52" s="8">
        <v>76</v>
      </c>
      <c r="N52" s="8">
        <v>74</v>
      </c>
      <c r="O52" s="17" t="s">
        <v>51</v>
      </c>
      <c r="P52" s="17" t="s">
        <v>51</v>
      </c>
      <c r="Q52" s="8">
        <v>86</v>
      </c>
      <c r="R52" s="8">
        <v>54</v>
      </c>
      <c r="S52" s="8">
        <v>90</v>
      </c>
      <c r="T52" s="12">
        <f>D52*4+E52*3+F52*2+K52*2.5+M52*3+N52*3+Q52*2+R52*2.5+S52*2</f>
        <v>1785.5</v>
      </c>
      <c r="U52" s="12">
        <f>4+3+2+2.5+3+3+2+2.5+2</f>
        <v>24</v>
      </c>
      <c r="V52" s="12">
        <f>T52/U52</f>
        <v>74.3958333333333</v>
      </c>
      <c r="X52" s="17" t="s">
        <v>151</v>
      </c>
      <c r="Y52" s="17" t="s">
        <v>152</v>
      </c>
      <c r="Z52" s="13">
        <v>76</v>
      </c>
      <c r="AA52" s="13">
        <v>87</v>
      </c>
      <c r="AB52" s="17" t="s">
        <v>51</v>
      </c>
      <c r="AC52" s="17" t="s">
        <v>51</v>
      </c>
      <c r="AD52" s="8">
        <v>87</v>
      </c>
      <c r="AE52" s="17" t="s">
        <v>51</v>
      </c>
      <c r="AF52" s="8">
        <v>80</v>
      </c>
      <c r="AG52" s="13">
        <v>73</v>
      </c>
      <c r="AH52" s="13">
        <v>79</v>
      </c>
      <c r="AI52" s="17" t="s">
        <v>51</v>
      </c>
      <c r="AJ52" s="17" t="s">
        <v>51</v>
      </c>
      <c r="AK52" s="17" t="s">
        <v>53</v>
      </c>
      <c r="AL52" s="17" t="s">
        <v>51</v>
      </c>
      <c r="AM52" s="8">
        <v>70</v>
      </c>
      <c r="AN52" s="17" t="s">
        <v>52</v>
      </c>
      <c r="AO52" s="13">
        <v>68</v>
      </c>
      <c r="AP52" s="8">
        <v>78</v>
      </c>
      <c r="AQ52" s="17" t="s">
        <v>53</v>
      </c>
      <c r="AR52" s="17" t="s">
        <v>51</v>
      </c>
      <c r="AS52" s="17" t="s">
        <v>51</v>
      </c>
      <c r="AT52" s="17" t="s">
        <v>51</v>
      </c>
      <c r="AU52" s="12">
        <f>Z52*2+AA52*1.5+AD52*3.5+AF52*2+AG52*1.5+AH52*3.5+AK52*1.5+AM52*3+AN52*1.5+AO52*6+AP52*2+AQ52*1.5</f>
        <v>2229.5</v>
      </c>
      <c r="AV52" s="12">
        <f>2+1.5+3.5+2+1.5+3.5+1.5+3+1.5+6+2+1.5</f>
        <v>29.5</v>
      </c>
      <c r="AW52" s="12">
        <f>AU52/AV52</f>
        <v>75.5762711864407</v>
      </c>
      <c r="AX52" s="12">
        <f>T52+AU52</f>
        <v>4015</v>
      </c>
      <c r="AY52" s="12">
        <f>U52+AV52</f>
        <v>53.5</v>
      </c>
      <c r="AZ52" s="12">
        <f>AX52/AY52</f>
        <v>75.0467289719626</v>
      </c>
      <c r="BA52" s="12">
        <f>0</f>
        <v>0</v>
      </c>
      <c r="BB52" s="12">
        <f>AZ52+BA52</f>
        <v>75.0467289719626</v>
      </c>
    </row>
    <row r="53" spans="1:54">
      <c r="A53" s="9">
        <v>50</v>
      </c>
      <c r="B53" s="17" t="s">
        <v>153</v>
      </c>
      <c r="C53" s="18" t="s">
        <v>154</v>
      </c>
      <c r="D53" s="8">
        <v>73</v>
      </c>
      <c r="E53" s="8">
        <v>81</v>
      </c>
      <c r="F53" s="8">
        <v>85</v>
      </c>
      <c r="G53" s="17" t="s">
        <v>51</v>
      </c>
      <c r="H53" s="17" t="s">
        <v>51</v>
      </c>
      <c r="I53" s="17" t="s">
        <v>51</v>
      </c>
      <c r="J53" s="17" t="s">
        <v>51</v>
      </c>
      <c r="K53" s="8">
        <v>88</v>
      </c>
      <c r="L53" s="17" t="s">
        <v>51</v>
      </c>
      <c r="M53" s="8">
        <v>73</v>
      </c>
      <c r="N53" s="8">
        <v>70</v>
      </c>
      <c r="O53" s="17" t="s">
        <v>51</v>
      </c>
      <c r="P53" s="17" t="s">
        <v>51</v>
      </c>
      <c r="Q53" s="8">
        <v>72</v>
      </c>
      <c r="R53" s="8">
        <v>51</v>
      </c>
      <c r="S53" s="17" t="s">
        <v>51</v>
      </c>
      <c r="T53" s="12">
        <f>D53*4+E53*3+F53*2+K53*2.5+M53*3+N53*3+Q53*2+R53*2.5</f>
        <v>1625.5</v>
      </c>
      <c r="U53" s="12">
        <f>4+3+2+2.5+3+3+2+2.5</f>
        <v>22</v>
      </c>
      <c r="V53" s="12">
        <f>T53/U53</f>
        <v>73.8863636363636</v>
      </c>
      <c r="X53" s="17" t="s">
        <v>153</v>
      </c>
      <c r="Y53" s="18" t="s">
        <v>154</v>
      </c>
      <c r="Z53" s="13">
        <v>82</v>
      </c>
      <c r="AA53" s="13">
        <v>87</v>
      </c>
      <c r="AB53" s="17" t="s">
        <v>51</v>
      </c>
      <c r="AC53" s="17" t="s">
        <v>51</v>
      </c>
      <c r="AD53" s="8">
        <v>68</v>
      </c>
      <c r="AE53" s="17" t="s">
        <v>51</v>
      </c>
      <c r="AF53" s="8">
        <v>80</v>
      </c>
      <c r="AG53" s="13">
        <v>58</v>
      </c>
      <c r="AH53" s="13">
        <v>61</v>
      </c>
      <c r="AI53" s="17" t="s">
        <v>52</v>
      </c>
      <c r="AJ53" s="17" t="s">
        <v>51</v>
      </c>
      <c r="AK53" s="17" t="s">
        <v>53</v>
      </c>
      <c r="AL53" s="17" t="s">
        <v>51</v>
      </c>
      <c r="AM53" s="8">
        <v>82</v>
      </c>
      <c r="AN53" s="17" t="s">
        <v>52</v>
      </c>
      <c r="AO53" s="13">
        <v>75</v>
      </c>
      <c r="AP53" s="8">
        <v>82</v>
      </c>
      <c r="AQ53" s="17" t="s">
        <v>56</v>
      </c>
      <c r="AR53" s="17" t="s">
        <v>51</v>
      </c>
      <c r="AS53" s="17" t="s">
        <v>51</v>
      </c>
      <c r="AT53" s="17" t="s">
        <v>51</v>
      </c>
      <c r="AU53" s="12">
        <f>Z53*2+AA53*1.5+AD53*3.5+AF53*2+AG53*1.5+AH53*3.5+AI53+AK53*1.5+AM53*3+AN53*1.5+AO53*6+AP53*2+AQ53*1.5</f>
        <v>2305.5</v>
      </c>
      <c r="AV53" s="12">
        <f>2+1.5+3.5+2+1.5+3.5+1+1.5+3+1.5+6+2+1.5</f>
        <v>30.5</v>
      </c>
      <c r="AW53" s="12">
        <f>AU53/AV53</f>
        <v>75.5901639344262</v>
      </c>
      <c r="AX53" s="12">
        <f>T53+AU53</f>
        <v>3931</v>
      </c>
      <c r="AY53" s="12">
        <f>U53+AV53</f>
        <v>52.5</v>
      </c>
      <c r="AZ53" s="12">
        <f>AX53/AY53</f>
        <v>74.8761904761905</v>
      </c>
      <c r="BA53" s="12">
        <f>0</f>
        <v>0</v>
      </c>
      <c r="BB53" s="12">
        <f>AZ53+BA53</f>
        <v>74.8761904761905</v>
      </c>
    </row>
    <row r="54" spans="1:54">
      <c r="A54" s="9">
        <v>51</v>
      </c>
      <c r="B54" s="17" t="s">
        <v>155</v>
      </c>
      <c r="C54" s="18" t="s">
        <v>156</v>
      </c>
      <c r="D54" s="8">
        <v>83</v>
      </c>
      <c r="E54" s="8">
        <v>76</v>
      </c>
      <c r="F54" s="8">
        <v>60</v>
      </c>
      <c r="G54" s="17" t="s">
        <v>51</v>
      </c>
      <c r="H54" s="17" t="s">
        <v>51</v>
      </c>
      <c r="I54" s="17" t="s">
        <v>51</v>
      </c>
      <c r="J54" s="17" t="s">
        <v>51</v>
      </c>
      <c r="K54" s="8">
        <v>72</v>
      </c>
      <c r="L54" s="17" t="s">
        <v>51</v>
      </c>
      <c r="M54" s="8">
        <v>78</v>
      </c>
      <c r="N54" s="8">
        <v>83</v>
      </c>
      <c r="O54" s="17" t="s">
        <v>51</v>
      </c>
      <c r="P54" s="17" t="s">
        <v>51</v>
      </c>
      <c r="Q54" s="8">
        <v>95</v>
      </c>
      <c r="R54" s="8">
        <v>46</v>
      </c>
      <c r="S54" s="8">
        <v>88</v>
      </c>
      <c r="T54" s="12">
        <f>D54*4+E54*3+F54*2+K54*2.5+M54*3+N54*3+Q54*2+R54*2.5+S54*2</f>
        <v>1824</v>
      </c>
      <c r="U54" s="12">
        <f>4+3+2+2.5+3+3+2+2.5+2</f>
        <v>24</v>
      </c>
      <c r="V54" s="12">
        <f>T54/U54</f>
        <v>76</v>
      </c>
      <c r="X54" s="17" t="s">
        <v>155</v>
      </c>
      <c r="Y54" s="17" t="s">
        <v>156</v>
      </c>
      <c r="Z54" s="13">
        <v>71</v>
      </c>
      <c r="AA54" s="13">
        <v>80</v>
      </c>
      <c r="AB54" s="17" t="s">
        <v>51</v>
      </c>
      <c r="AC54" s="17" t="s">
        <v>51</v>
      </c>
      <c r="AD54" s="8">
        <v>63</v>
      </c>
      <c r="AE54" s="17" t="s">
        <v>51</v>
      </c>
      <c r="AF54" s="8">
        <v>71</v>
      </c>
      <c r="AG54" s="13">
        <v>78</v>
      </c>
      <c r="AH54" s="13">
        <v>66</v>
      </c>
      <c r="AI54" s="17" t="s">
        <v>52</v>
      </c>
      <c r="AJ54" s="17" t="s">
        <v>51</v>
      </c>
      <c r="AK54" s="17" t="s">
        <v>53</v>
      </c>
      <c r="AL54" s="17" t="s">
        <v>51</v>
      </c>
      <c r="AM54" s="8">
        <v>87</v>
      </c>
      <c r="AN54" s="17" t="s">
        <v>52</v>
      </c>
      <c r="AO54" s="13">
        <v>73</v>
      </c>
      <c r="AP54" s="8">
        <v>80</v>
      </c>
      <c r="AQ54" s="17" t="s">
        <v>53</v>
      </c>
      <c r="AR54" s="17" t="s">
        <v>51</v>
      </c>
      <c r="AS54" s="17" t="s">
        <v>51</v>
      </c>
      <c r="AT54" s="17" t="s">
        <v>51</v>
      </c>
      <c r="AU54" s="12">
        <f>Z54*2+AA54*1.5+AD54*3.5+AF54*2+AG54*1.5+AH54*3.5+AI54+AK54*1.5+AM54*3+AN54*1.5+AO54*6+AP54*2+AQ54*1.5</f>
        <v>2239</v>
      </c>
      <c r="AV54" s="12">
        <f>2+1.5+3.5+2+1.5+3.5+1+1.5+3+1.5+6+2+1.5</f>
        <v>30.5</v>
      </c>
      <c r="AW54" s="12">
        <f>AU54/AV54</f>
        <v>73.4098360655738</v>
      </c>
      <c r="AX54" s="12">
        <f>T54+AU54</f>
        <v>4063</v>
      </c>
      <c r="AY54" s="12">
        <f>U54+AV54</f>
        <v>54.5</v>
      </c>
      <c r="AZ54" s="12">
        <f>AX54/AY54</f>
        <v>74.5504587155963</v>
      </c>
      <c r="BA54" s="12">
        <f>0</f>
        <v>0</v>
      </c>
      <c r="BB54" s="12">
        <f>AZ54+BA54</f>
        <v>74.5504587155963</v>
      </c>
    </row>
    <row r="55" spans="1:54">
      <c r="A55" s="9">
        <v>52</v>
      </c>
      <c r="B55" s="17" t="s">
        <v>157</v>
      </c>
      <c r="C55" s="18" t="s">
        <v>158</v>
      </c>
      <c r="D55" s="8">
        <v>64</v>
      </c>
      <c r="E55" s="8">
        <v>71</v>
      </c>
      <c r="F55" s="8">
        <v>78</v>
      </c>
      <c r="G55" s="17" t="s">
        <v>51</v>
      </c>
      <c r="H55" s="17" t="s">
        <v>51</v>
      </c>
      <c r="I55" s="17" t="s">
        <v>51</v>
      </c>
      <c r="J55" s="17" t="s">
        <v>51</v>
      </c>
      <c r="K55" s="8">
        <v>85</v>
      </c>
      <c r="L55" s="17" t="s">
        <v>51</v>
      </c>
      <c r="M55" s="8">
        <v>79</v>
      </c>
      <c r="N55" s="8">
        <v>77</v>
      </c>
      <c r="O55" s="8">
        <v>80</v>
      </c>
      <c r="P55" s="17" t="s">
        <v>51</v>
      </c>
      <c r="Q55" s="8">
        <v>88</v>
      </c>
      <c r="R55" s="8">
        <v>45</v>
      </c>
      <c r="S55" s="8">
        <v>80</v>
      </c>
      <c r="T55" s="12">
        <f>D55*T535+E55*3+F55*2+K55*2.5+M55*3+N55*3+Q55*2+R55*2.5+S55*2+O55*2</f>
        <v>1658</v>
      </c>
      <c r="U55" s="12">
        <f>4+3+2+2.5+3+3+2+2+2.5+2</f>
        <v>26</v>
      </c>
      <c r="V55" s="12">
        <f>T55/U55</f>
        <v>63.7692307692308</v>
      </c>
      <c r="X55" s="17" t="s">
        <v>157</v>
      </c>
      <c r="Y55" s="17" t="s">
        <v>158</v>
      </c>
      <c r="Z55" s="13">
        <v>73</v>
      </c>
      <c r="AA55" s="13">
        <v>93</v>
      </c>
      <c r="AB55" s="17" t="s">
        <v>51</v>
      </c>
      <c r="AC55" s="17" t="s">
        <v>51</v>
      </c>
      <c r="AD55" s="8">
        <v>77</v>
      </c>
      <c r="AE55" s="17" t="s">
        <v>51</v>
      </c>
      <c r="AF55" s="8">
        <v>93</v>
      </c>
      <c r="AG55" s="13">
        <v>90</v>
      </c>
      <c r="AH55" s="13">
        <v>89</v>
      </c>
      <c r="AI55" s="17" t="s">
        <v>56</v>
      </c>
      <c r="AJ55" s="17" t="s">
        <v>51</v>
      </c>
      <c r="AK55" s="17" t="s">
        <v>53</v>
      </c>
      <c r="AL55" s="17" t="s">
        <v>51</v>
      </c>
      <c r="AM55" s="8">
        <v>84</v>
      </c>
      <c r="AN55" s="17" t="s">
        <v>52</v>
      </c>
      <c r="AO55" s="13">
        <v>81</v>
      </c>
      <c r="AP55" s="17" t="s">
        <v>51</v>
      </c>
      <c r="AQ55" s="17" t="s">
        <v>56</v>
      </c>
      <c r="AR55" s="17" t="s">
        <v>51</v>
      </c>
      <c r="AS55" s="17" t="s">
        <v>51</v>
      </c>
      <c r="AT55" s="17" t="s">
        <v>51</v>
      </c>
      <c r="AU55" s="12">
        <f>Z55*2+AA55*1.5+AD55*3.5+AF55*2+AG55*1.5+AH55*3.5+AI55+AK55*1.5+AM55*3+AN55*1.5+AO55*6+AQ55*1.5</f>
        <v>2388</v>
      </c>
      <c r="AV55" s="12">
        <f>2+1.5+3.5+2+1.5+3.5+1+1.5+3+1.5+6+1.5</f>
        <v>28.5</v>
      </c>
      <c r="AW55" s="12">
        <f>AU55/AV55</f>
        <v>83.7894736842105</v>
      </c>
      <c r="AX55" s="12">
        <f>T55+AU55</f>
        <v>4046</v>
      </c>
      <c r="AY55" s="12">
        <f>U55+AV55</f>
        <v>54.5</v>
      </c>
      <c r="AZ55" s="12">
        <f>AX55/AY55</f>
        <v>74.2385321100917</v>
      </c>
      <c r="BA55" s="12">
        <f>0</f>
        <v>0</v>
      </c>
      <c r="BB55" s="12">
        <f>AZ55+BA55</f>
        <v>74.2385321100917</v>
      </c>
    </row>
    <row r="56" spans="1:54">
      <c r="A56" s="9">
        <v>53</v>
      </c>
      <c r="B56" s="17" t="s">
        <v>159</v>
      </c>
      <c r="C56" s="17" t="s">
        <v>160</v>
      </c>
      <c r="D56" s="8">
        <v>74</v>
      </c>
      <c r="E56" s="8">
        <v>75</v>
      </c>
      <c r="F56" s="8">
        <v>60</v>
      </c>
      <c r="G56" s="17" t="s">
        <v>51</v>
      </c>
      <c r="H56" s="17" t="s">
        <v>51</v>
      </c>
      <c r="I56" s="17" t="s">
        <v>51</v>
      </c>
      <c r="J56" s="17" t="s">
        <v>51</v>
      </c>
      <c r="K56" s="8">
        <v>76</v>
      </c>
      <c r="L56" s="17" t="s">
        <v>51</v>
      </c>
      <c r="M56" s="8">
        <v>66</v>
      </c>
      <c r="N56" s="8">
        <v>73</v>
      </c>
      <c r="O56" s="17" t="s">
        <v>51</v>
      </c>
      <c r="P56" s="17" t="s">
        <v>51</v>
      </c>
      <c r="Q56" s="8">
        <v>88</v>
      </c>
      <c r="R56" s="8">
        <v>67</v>
      </c>
      <c r="S56" s="8">
        <v>90</v>
      </c>
      <c r="T56" s="12">
        <f>D56*4+E56*3+F56*2+K56*2.5+M56*3+N56*3+Q56*2+R56*2.5+S56*2</f>
        <v>1771.5</v>
      </c>
      <c r="U56" s="12">
        <f>4+3+2+2.5+3+3+2+2.5+2</f>
        <v>24</v>
      </c>
      <c r="V56" s="12">
        <f>T56/U56</f>
        <v>73.8125</v>
      </c>
      <c r="X56" s="17" t="s">
        <v>159</v>
      </c>
      <c r="Y56" s="18" t="s">
        <v>160</v>
      </c>
      <c r="Z56" s="13">
        <v>64</v>
      </c>
      <c r="AA56" s="13">
        <v>75</v>
      </c>
      <c r="AB56" s="17" t="s">
        <v>51</v>
      </c>
      <c r="AC56" s="17" t="s">
        <v>51</v>
      </c>
      <c r="AD56" s="8">
        <v>78</v>
      </c>
      <c r="AE56" s="17" t="s">
        <v>51</v>
      </c>
      <c r="AF56" s="8">
        <v>82</v>
      </c>
      <c r="AG56" s="13">
        <v>75</v>
      </c>
      <c r="AH56" s="13">
        <v>74</v>
      </c>
      <c r="AI56" s="17" t="s">
        <v>52</v>
      </c>
      <c r="AJ56" s="17" t="s">
        <v>51</v>
      </c>
      <c r="AK56" s="17" t="s">
        <v>53</v>
      </c>
      <c r="AL56" s="17" t="s">
        <v>51</v>
      </c>
      <c r="AM56" s="8">
        <v>69</v>
      </c>
      <c r="AN56" s="17" t="s">
        <v>52</v>
      </c>
      <c r="AO56" s="13">
        <v>75</v>
      </c>
      <c r="AP56" s="8">
        <v>81</v>
      </c>
      <c r="AQ56" s="17" t="s">
        <v>161</v>
      </c>
      <c r="AR56" s="17" t="s">
        <v>51</v>
      </c>
      <c r="AS56" s="17" t="s">
        <v>51</v>
      </c>
      <c r="AT56" s="17" t="s">
        <v>51</v>
      </c>
      <c r="AU56" s="12">
        <f>Z56*2+AA56*1.5+AD56*3.5+AF56*2+AG56*1.5+AH56*3.5+AI56+AK56*1.5+AM56*3+AN56*1.5+AO56*6+AP56*2+AQ56*1.5</f>
        <v>2260.5</v>
      </c>
      <c r="AV56" s="12">
        <f>2+1.5+3.5+2+1.5+3.5+1+1.5+3+1.5+6+2+1.5</f>
        <v>30.5</v>
      </c>
      <c r="AW56" s="12">
        <f>AU56/AV56</f>
        <v>74.1147540983606</v>
      </c>
      <c r="AX56" s="12">
        <f>T56+AU56</f>
        <v>4032</v>
      </c>
      <c r="AY56" s="12">
        <f>U56+AV56</f>
        <v>54.5</v>
      </c>
      <c r="AZ56" s="12">
        <f>AX56/AY56</f>
        <v>73.9816513761468</v>
      </c>
      <c r="BA56" s="12">
        <f>0</f>
        <v>0</v>
      </c>
      <c r="BB56" s="12">
        <f>AZ56+BA56</f>
        <v>73.9816513761468</v>
      </c>
    </row>
    <row r="57" spans="1:54">
      <c r="A57" s="9">
        <v>54</v>
      </c>
      <c r="B57" s="17" t="s">
        <v>162</v>
      </c>
      <c r="C57" s="18" t="s">
        <v>163</v>
      </c>
      <c r="D57" s="8">
        <v>54</v>
      </c>
      <c r="E57" s="8">
        <v>79</v>
      </c>
      <c r="F57" s="8">
        <v>76</v>
      </c>
      <c r="G57" s="17" t="s">
        <v>51</v>
      </c>
      <c r="H57" s="17" t="s">
        <v>51</v>
      </c>
      <c r="I57" s="17" t="s">
        <v>51</v>
      </c>
      <c r="J57" s="17" t="s">
        <v>51</v>
      </c>
      <c r="K57" s="8">
        <v>78</v>
      </c>
      <c r="L57" s="17" t="s">
        <v>51</v>
      </c>
      <c r="M57" s="8">
        <v>75</v>
      </c>
      <c r="N57" s="8">
        <v>87</v>
      </c>
      <c r="O57" s="17" t="s">
        <v>51</v>
      </c>
      <c r="P57" s="17" t="s">
        <v>51</v>
      </c>
      <c r="Q57" s="8">
        <v>90</v>
      </c>
      <c r="R57" s="8">
        <v>78</v>
      </c>
      <c r="S57" s="8">
        <v>80</v>
      </c>
      <c r="T57" s="12">
        <f>D57*4+E57*3+F57*2+K57*2.5+M57*3+N57*3+Q57*2+R57*2.5+S57*2</f>
        <v>1821</v>
      </c>
      <c r="U57" s="12">
        <f>4+3+2+2.5+3+3+2+2.5+2</f>
        <v>24</v>
      </c>
      <c r="V57" s="12">
        <f>T57/U57</f>
        <v>75.875</v>
      </c>
      <c r="X57" s="17" t="s">
        <v>162</v>
      </c>
      <c r="Y57" s="17" t="s">
        <v>163</v>
      </c>
      <c r="Z57" s="13">
        <v>70</v>
      </c>
      <c r="AA57" s="13">
        <v>82</v>
      </c>
      <c r="AB57" s="17" t="s">
        <v>51</v>
      </c>
      <c r="AC57" s="17" t="s">
        <v>51</v>
      </c>
      <c r="AD57" s="8">
        <v>67</v>
      </c>
      <c r="AE57" s="8"/>
      <c r="AF57" s="8">
        <v>75</v>
      </c>
      <c r="AG57" s="13">
        <v>71</v>
      </c>
      <c r="AH57" s="13">
        <v>70</v>
      </c>
      <c r="AI57" s="17" t="s">
        <v>61</v>
      </c>
      <c r="AJ57" s="17" t="s">
        <v>51</v>
      </c>
      <c r="AK57" s="17" t="s">
        <v>53</v>
      </c>
      <c r="AL57" s="17" t="s">
        <v>51</v>
      </c>
      <c r="AM57" s="8">
        <v>88</v>
      </c>
      <c r="AN57" s="17" t="s">
        <v>56</v>
      </c>
      <c r="AO57" s="13">
        <v>61</v>
      </c>
      <c r="AP57" s="8">
        <v>81</v>
      </c>
      <c r="AQ57" s="17" t="s">
        <v>53</v>
      </c>
      <c r="AR57" s="17" t="s">
        <v>51</v>
      </c>
      <c r="AS57" s="8"/>
      <c r="AT57" s="17" t="s">
        <v>51</v>
      </c>
      <c r="AU57" s="12">
        <f>Z57*2+AA57*1.5+AD57*3.5+AF57*2+AG57*1.5+AH57*3.5+AI57+AK57*1.5+AM57*3+AN57*1.5+AO57*6+AP57*2+AQ57*1.5</f>
        <v>2203.5</v>
      </c>
      <c r="AV57" s="12">
        <f>2+1.5+3.5+2+1.5+3.5+1+1.5+3+1.5+6+2+1.5</f>
        <v>30.5</v>
      </c>
      <c r="AW57" s="12">
        <f>AU57/AV57</f>
        <v>72.2459016393443</v>
      </c>
      <c r="AX57" s="12">
        <f>T57+AU57</f>
        <v>4024.5</v>
      </c>
      <c r="AY57" s="12">
        <f>U57+AV57</f>
        <v>54.5</v>
      </c>
      <c r="AZ57" s="12">
        <f>AX57/AY57</f>
        <v>73.8440366972477</v>
      </c>
      <c r="BA57" s="12">
        <f>0</f>
        <v>0</v>
      </c>
      <c r="BB57" s="12">
        <f>AZ57+BA57</f>
        <v>73.8440366972477</v>
      </c>
    </row>
    <row r="58" spans="1:54">
      <c r="A58" s="7">
        <v>55</v>
      </c>
      <c r="B58" s="17" t="s">
        <v>164</v>
      </c>
      <c r="C58" s="17" t="s">
        <v>165</v>
      </c>
      <c r="D58" s="8">
        <v>72</v>
      </c>
      <c r="E58" s="8">
        <v>60</v>
      </c>
      <c r="F58" s="8">
        <v>64</v>
      </c>
      <c r="G58" s="17" t="s">
        <v>51</v>
      </c>
      <c r="H58" s="17" t="s">
        <v>51</v>
      </c>
      <c r="I58" s="17" t="s">
        <v>51</v>
      </c>
      <c r="J58" s="17" t="s">
        <v>51</v>
      </c>
      <c r="K58" s="8">
        <v>74</v>
      </c>
      <c r="L58" s="17" t="s">
        <v>51</v>
      </c>
      <c r="M58" s="8">
        <v>79</v>
      </c>
      <c r="N58" s="8">
        <v>65</v>
      </c>
      <c r="O58" s="17" t="s">
        <v>51</v>
      </c>
      <c r="P58" s="17" t="s">
        <v>51</v>
      </c>
      <c r="Q58" s="8">
        <v>90</v>
      </c>
      <c r="R58" s="8">
        <v>67</v>
      </c>
      <c r="S58" s="17" t="s">
        <v>51</v>
      </c>
      <c r="T58" s="12">
        <f>D58*4+E58*3+F58*2+K58*2.5+M58*3+N58*3+Q58*2+R58*2.5</f>
        <v>1560.5</v>
      </c>
      <c r="U58" s="12">
        <f>4+3+2+2.5+3+3+2+2.5</f>
        <v>22</v>
      </c>
      <c r="V58" s="12">
        <f>T58/U58</f>
        <v>70.9318181818182</v>
      </c>
      <c r="X58" s="17" t="s">
        <v>164</v>
      </c>
      <c r="Y58" s="17" t="s">
        <v>165</v>
      </c>
      <c r="Z58" s="13">
        <v>82</v>
      </c>
      <c r="AA58" s="13">
        <v>86</v>
      </c>
      <c r="AB58" s="17" t="s">
        <v>51</v>
      </c>
      <c r="AC58" s="17" t="s">
        <v>51</v>
      </c>
      <c r="AD58" s="8">
        <v>61</v>
      </c>
      <c r="AE58" s="8"/>
      <c r="AF58" s="8">
        <v>77</v>
      </c>
      <c r="AG58" s="13">
        <v>65</v>
      </c>
      <c r="AH58" s="13">
        <v>63</v>
      </c>
      <c r="AI58" s="17" t="s">
        <v>61</v>
      </c>
      <c r="AJ58" s="17" t="s">
        <v>51</v>
      </c>
      <c r="AK58" s="17" t="s">
        <v>53</v>
      </c>
      <c r="AL58" s="17" t="s">
        <v>51</v>
      </c>
      <c r="AM58" s="8">
        <v>90</v>
      </c>
      <c r="AN58" s="17" t="s">
        <v>56</v>
      </c>
      <c r="AO58" s="13">
        <v>76</v>
      </c>
      <c r="AP58" s="8">
        <v>82</v>
      </c>
      <c r="AQ58" s="17" t="s">
        <v>51</v>
      </c>
      <c r="AR58" s="17" t="s">
        <v>51</v>
      </c>
      <c r="AS58" s="17" t="s">
        <v>51</v>
      </c>
      <c r="AT58" s="17" t="s">
        <v>51</v>
      </c>
      <c r="AU58" s="12">
        <f>Z58*2+AA58*1.5+AD58*3.5+AF58*2+AG58*1.5+AH58*3.5+AI58+AK58*1.5+AM58*3+AN58*1.5+AO58*6+AP58*2</f>
        <v>2183.5</v>
      </c>
      <c r="AV58" s="12">
        <f>2+1.5+3.5+2+1.5+3.5+1+1.5+3+1.5+6+2</f>
        <v>29</v>
      </c>
      <c r="AW58" s="12">
        <f>AU58/AV58</f>
        <v>75.2931034482759</v>
      </c>
      <c r="AX58" s="12">
        <f>T58+AU58</f>
        <v>3744</v>
      </c>
      <c r="AY58" s="12">
        <f>U58+AV58</f>
        <v>51</v>
      </c>
      <c r="AZ58" s="12">
        <f>AX58/AY58</f>
        <v>73.4117647058823</v>
      </c>
      <c r="BA58" s="12">
        <f>0</f>
        <v>0</v>
      </c>
      <c r="BB58" s="12">
        <f>AZ58+BA58</f>
        <v>73.4117647058823</v>
      </c>
    </row>
    <row r="59" spans="1:54">
      <c r="A59" s="9">
        <v>56</v>
      </c>
      <c r="B59" s="17" t="s">
        <v>166</v>
      </c>
      <c r="C59" s="18" t="s">
        <v>167</v>
      </c>
      <c r="D59" s="8">
        <v>72</v>
      </c>
      <c r="E59" s="8">
        <v>72</v>
      </c>
      <c r="F59" s="8">
        <v>69</v>
      </c>
      <c r="G59" s="17" t="s">
        <v>51</v>
      </c>
      <c r="H59" s="17" t="s">
        <v>51</v>
      </c>
      <c r="I59" s="17" t="s">
        <v>51</v>
      </c>
      <c r="J59" s="17" t="s">
        <v>51</v>
      </c>
      <c r="K59" s="8">
        <v>82</v>
      </c>
      <c r="L59" s="17" t="s">
        <v>51</v>
      </c>
      <c r="M59" s="8">
        <v>79</v>
      </c>
      <c r="N59" s="8">
        <v>78</v>
      </c>
      <c r="O59" s="17" t="s">
        <v>51</v>
      </c>
      <c r="P59" s="17" t="s">
        <v>51</v>
      </c>
      <c r="Q59" s="8">
        <v>94</v>
      </c>
      <c r="R59" s="8">
        <v>45</v>
      </c>
      <c r="S59" s="17" t="s">
        <v>51</v>
      </c>
      <c r="T59" s="12">
        <f>D59*4+E59*3+F59*2+K59*2.5+M59*3+N59*3+Q59*2+R59*2.5</f>
        <v>1618.5</v>
      </c>
      <c r="U59" s="12">
        <f>4+3+2+2.5+3+3+2+2.5</f>
        <v>22</v>
      </c>
      <c r="V59" s="12">
        <f>T59/U59</f>
        <v>73.5681818181818</v>
      </c>
      <c r="X59" s="17" t="s">
        <v>166</v>
      </c>
      <c r="Y59" s="17" t="s">
        <v>167</v>
      </c>
      <c r="Z59" s="13">
        <v>76</v>
      </c>
      <c r="AA59" s="13">
        <v>84</v>
      </c>
      <c r="AB59" s="17" t="s">
        <v>51</v>
      </c>
      <c r="AC59" s="17" t="s">
        <v>51</v>
      </c>
      <c r="AD59" s="8">
        <v>66</v>
      </c>
      <c r="AE59" s="17" t="s">
        <v>51</v>
      </c>
      <c r="AF59" s="8">
        <v>83</v>
      </c>
      <c r="AG59" s="13">
        <v>72</v>
      </c>
      <c r="AH59" s="13">
        <v>75</v>
      </c>
      <c r="AI59" s="17" t="s">
        <v>61</v>
      </c>
      <c r="AJ59" s="17" t="s">
        <v>51</v>
      </c>
      <c r="AK59" s="17" t="s">
        <v>53</v>
      </c>
      <c r="AL59" s="17" t="s">
        <v>51</v>
      </c>
      <c r="AM59" s="8">
        <v>75</v>
      </c>
      <c r="AN59" s="17" t="s">
        <v>61</v>
      </c>
      <c r="AO59" s="13">
        <v>71</v>
      </c>
      <c r="AP59" s="8">
        <v>78</v>
      </c>
      <c r="AQ59" s="17" t="s">
        <v>53</v>
      </c>
      <c r="AR59" s="17" t="s">
        <v>51</v>
      </c>
      <c r="AS59" s="17" t="s">
        <v>51</v>
      </c>
      <c r="AT59" s="17" t="s">
        <v>51</v>
      </c>
      <c r="AU59" s="12">
        <f>Z59*2+AA59*1.5+AD59*3.5+AF59*2+AG59*1.5+AH59*3.5+AI59+AK59*1.5+AM59*3+AN59*1.5+AO59*6+AP59*2+AQ59*1.5</f>
        <v>2235</v>
      </c>
      <c r="AV59" s="12">
        <f>2+1.5+3.5+2+1.5+3.5+1+1.5+3+1.5+6+2+1.5</f>
        <v>30.5</v>
      </c>
      <c r="AW59" s="12">
        <f>AU59/AV59</f>
        <v>73.2786885245902</v>
      </c>
      <c r="AX59" s="12">
        <f>T59+AU59</f>
        <v>3853.5</v>
      </c>
      <c r="AY59" s="12">
        <f>U59+AV59</f>
        <v>52.5</v>
      </c>
      <c r="AZ59" s="12">
        <f>AX59/AY59</f>
        <v>73.4</v>
      </c>
      <c r="BA59" s="12">
        <f>0</f>
        <v>0</v>
      </c>
      <c r="BB59" s="12">
        <f>AZ59+BA59</f>
        <v>73.4</v>
      </c>
    </row>
    <row r="60" spans="1:54">
      <c r="A60" s="9">
        <v>57</v>
      </c>
      <c r="B60" s="17" t="s">
        <v>168</v>
      </c>
      <c r="C60" s="18" t="s">
        <v>169</v>
      </c>
      <c r="D60" s="8">
        <v>60</v>
      </c>
      <c r="E60" s="8">
        <v>63</v>
      </c>
      <c r="F60" s="8">
        <v>61</v>
      </c>
      <c r="G60" s="17" t="s">
        <v>51</v>
      </c>
      <c r="H60" s="17" t="s">
        <v>51</v>
      </c>
      <c r="I60" s="17" t="s">
        <v>51</v>
      </c>
      <c r="J60" s="17" t="s">
        <v>51</v>
      </c>
      <c r="K60" s="8">
        <v>86</v>
      </c>
      <c r="L60" s="17" t="s">
        <v>51</v>
      </c>
      <c r="M60" s="8">
        <v>84</v>
      </c>
      <c r="N60" s="8">
        <v>77</v>
      </c>
      <c r="O60" s="17" t="s">
        <v>51</v>
      </c>
      <c r="P60" s="17" t="s">
        <v>51</v>
      </c>
      <c r="Q60" s="8">
        <v>78</v>
      </c>
      <c r="R60" s="8">
        <v>52</v>
      </c>
      <c r="S60" s="8">
        <v>90</v>
      </c>
      <c r="T60" s="12">
        <f>D60*4+E60*3+F60*2+K60*2.5+M60*3+N60*3+Q60*2+R60*2.5+S60*2</f>
        <v>1715</v>
      </c>
      <c r="U60" s="12">
        <f>4+3+2+2.5+3+3+2+2.5+2</f>
        <v>24</v>
      </c>
      <c r="V60" s="12">
        <f>T60/U60</f>
        <v>71.4583333333333</v>
      </c>
      <c r="X60" s="17" t="s">
        <v>168</v>
      </c>
      <c r="Y60" s="17" t="s">
        <v>169</v>
      </c>
      <c r="Z60" s="13">
        <v>80</v>
      </c>
      <c r="AA60" s="13">
        <v>90</v>
      </c>
      <c r="AB60" s="17" t="s">
        <v>51</v>
      </c>
      <c r="AC60" s="17" t="s">
        <v>51</v>
      </c>
      <c r="AD60" s="8">
        <v>61</v>
      </c>
      <c r="AE60" s="8"/>
      <c r="AF60" s="8">
        <v>86</v>
      </c>
      <c r="AG60" s="13">
        <v>72</v>
      </c>
      <c r="AH60" s="13">
        <v>70</v>
      </c>
      <c r="AI60" s="17" t="s">
        <v>51</v>
      </c>
      <c r="AJ60" s="17" t="s">
        <v>51</v>
      </c>
      <c r="AK60" s="17" t="s">
        <v>53</v>
      </c>
      <c r="AL60" s="17" t="s">
        <v>51</v>
      </c>
      <c r="AM60" s="8">
        <v>84</v>
      </c>
      <c r="AN60" s="17" t="s">
        <v>61</v>
      </c>
      <c r="AO60" s="13">
        <v>75</v>
      </c>
      <c r="AP60" s="8">
        <v>84</v>
      </c>
      <c r="AQ60" s="17" t="s">
        <v>53</v>
      </c>
      <c r="AR60" s="17" t="s">
        <v>51</v>
      </c>
      <c r="AS60" s="17" t="s">
        <v>51</v>
      </c>
      <c r="AT60" s="17" t="s">
        <v>51</v>
      </c>
      <c r="AU60" s="12">
        <f>Z60*2+AA60*1.5+AD60*3.5+AF60*2+AG60*1.5+AH60*3.5+AK60*1.5+AM60*3+AN60*1.5+AO60*6+AP60*2+AQ60*1.5</f>
        <v>2211</v>
      </c>
      <c r="AV60" s="12">
        <f>2+1.5+3.5+2+1.5+3.5+1.5+3+1.5+6+2+1.5</f>
        <v>29.5</v>
      </c>
      <c r="AW60" s="12">
        <f>AU60/AV60</f>
        <v>74.9491525423729</v>
      </c>
      <c r="AX60" s="12">
        <f>T60+AU60</f>
        <v>3926</v>
      </c>
      <c r="AY60" s="12">
        <f>U60+AV60</f>
        <v>53.5</v>
      </c>
      <c r="AZ60" s="12">
        <f>AX60/AY60</f>
        <v>73.3831775700935</v>
      </c>
      <c r="BA60" s="12">
        <f>0</f>
        <v>0</v>
      </c>
      <c r="BB60" s="12">
        <f>AZ60+BA60</f>
        <v>73.3831775700935</v>
      </c>
    </row>
    <row r="61" spans="1:54">
      <c r="A61" s="9">
        <v>58</v>
      </c>
      <c r="B61" s="17" t="s">
        <v>170</v>
      </c>
      <c r="C61" s="17" t="s">
        <v>171</v>
      </c>
      <c r="D61" s="8">
        <v>72</v>
      </c>
      <c r="E61" s="8">
        <v>75</v>
      </c>
      <c r="F61" s="8">
        <v>60</v>
      </c>
      <c r="G61" s="17" t="s">
        <v>51</v>
      </c>
      <c r="H61" s="17" t="s">
        <v>51</v>
      </c>
      <c r="I61" s="17" t="s">
        <v>51</v>
      </c>
      <c r="J61" s="17" t="s">
        <v>51</v>
      </c>
      <c r="K61" s="8">
        <v>78</v>
      </c>
      <c r="L61" s="8">
        <v>82</v>
      </c>
      <c r="M61" s="8">
        <v>86</v>
      </c>
      <c r="N61" s="8">
        <v>70</v>
      </c>
      <c r="O61" s="17" t="s">
        <v>51</v>
      </c>
      <c r="P61" s="17" t="s">
        <v>51</v>
      </c>
      <c r="Q61" s="8">
        <v>86</v>
      </c>
      <c r="R61" s="8">
        <v>72</v>
      </c>
      <c r="S61" s="17" t="s">
        <v>51</v>
      </c>
      <c r="T61" s="12">
        <f>D61*4+E61*3+F61*2+K61*2.5+M61*3+N61*3+Q61*2+R61*2.5+L61*1.5</f>
        <v>1771</v>
      </c>
      <c r="U61" s="12">
        <f>4+3+2+2.5+1.5+3+3+2+2.5</f>
        <v>23.5</v>
      </c>
      <c r="V61" s="12">
        <f>T61/U61</f>
        <v>75.3617021276596</v>
      </c>
      <c r="X61" s="17" t="s">
        <v>170</v>
      </c>
      <c r="Y61" s="18" t="s">
        <v>171</v>
      </c>
      <c r="Z61" s="13">
        <v>71</v>
      </c>
      <c r="AA61" s="13">
        <v>69</v>
      </c>
      <c r="AB61" s="17" t="s">
        <v>51</v>
      </c>
      <c r="AC61" s="8"/>
      <c r="AD61" s="8">
        <v>48</v>
      </c>
      <c r="AE61" s="17" t="s">
        <v>51</v>
      </c>
      <c r="AF61" s="8">
        <v>80</v>
      </c>
      <c r="AG61" s="13">
        <v>82</v>
      </c>
      <c r="AH61" s="13">
        <v>74</v>
      </c>
      <c r="AI61" s="17" t="s">
        <v>52</v>
      </c>
      <c r="AJ61" s="17" t="s">
        <v>51</v>
      </c>
      <c r="AK61" s="17" t="s">
        <v>53</v>
      </c>
      <c r="AL61" s="17" t="s">
        <v>51</v>
      </c>
      <c r="AM61" s="8">
        <v>64</v>
      </c>
      <c r="AN61" s="17" t="s">
        <v>52</v>
      </c>
      <c r="AO61" s="13">
        <v>73</v>
      </c>
      <c r="AP61" s="8">
        <v>82</v>
      </c>
      <c r="AQ61" s="17" t="s">
        <v>52</v>
      </c>
      <c r="AR61" s="17" t="s">
        <v>51</v>
      </c>
      <c r="AS61" s="17" t="s">
        <v>51</v>
      </c>
      <c r="AT61" s="17" t="s">
        <v>51</v>
      </c>
      <c r="AU61" s="12">
        <f>Z61*2+AA61*1.5+AD61*3.5+AF61*2+AG61*1.5+AH61*3.5+AI61+AK61*1.5+AM61*3+AN61*1.5+AO61*6+AP61*2+AQ61*1.5</f>
        <v>2187</v>
      </c>
      <c r="AV61" s="12">
        <f>2+1.5+3.5+2+1.5+3.5+1+1.5+3+1.5+6+2+1.5</f>
        <v>30.5</v>
      </c>
      <c r="AW61" s="12">
        <f>AU61/AV61</f>
        <v>71.7049180327869</v>
      </c>
      <c r="AX61" s="12">
        <f>T61+AU61</f>
        <v>3958</v>
      </c>
      <c r="AY61" s="12">
        <f>U61+AV61</f>
        <v>54</v>
      </c>
      <c r="AZ61" s="12">
        <f>AX61/AY61</f>
        <v>73.2962962962963</v>
      </c>
      <c r="BA61" s="12">
        <f>0</f>
        <v>0</v>
      </c>
      <c r="BB61" s="12">
        <f>AZ61+BA61</f>
        <v>73.2962962962963</v>
      </c>
    </row>
    <row r="62" spans="1:54">
      <c r="A62" s="9">
        <v>59</v>
      </c>
      <c r="B62" s="17" t="s">
        <v>172</v>
      </c>
      <c r="C62" s="18" t="s">
        <v>173</v>
      </c>
      <c r="D62" s="8">
        <v>79</v>
      </c>
      <c r="E62" s="8">
        <v>50</v>
      </c>
      <c r="F62" s="8">
        <v>69</v>
      </c>
      <c r="G62" s="17" t="s">
        <v>51</v>
      </c>
      <c r="H62" s="17" t="s">
        <v>51</v>
      </c>
      <c r="I62" s="17" t="s">
        <v>51</v>
      </c>
      <c r="J62" s="17" t="s">
        <v>51</v>
      </c>
      <c r="K62" s="8">
        <v>78</v>
      </c>
      <c r="L62" s="17" t="s">
        <v>51</v>
      </c>
      <c r="M62" s="8">
        <v>88</v>
      </c>
      <c r="N62" s="8">
        <v>73</v>
      </c>
      <c r="O62" s="17" t="s">
        <v>51</v>
      </c>
      <c r="P62" s="17" t="s">
        <v>51</v>
      </c>
      <c r="Q62" s="8">
        <v>90</v>
      </c>
      <c r="R62" s="8">
        <v>63</v>
      </c>
      <c r="S62" s="8">
        <v>90</v>
      </c>
      <c r="T62" s="12">
        <f>D62*4+E62*3+F62*2+K62*2.5+M62*3+N62*3+Q62*2+R62*2.5+S62*2</f>
        <v>1799.5</v>
      </c>
      <c r="U62" s="12">
        <f>4+3+2+2.5+3+3+2+2.5+2</f>
        <v>24</v>
      </c>
      <c r="V62" s="12">
        <f>T62/U62</f>
        <v>74.9791666666667</v>
      </c>
      <c r="X62" s="17" t="s">
        <v>172</v>
      </c>
      <c r="Y62" s="17" t="s">
        <v>173</v>
      </c>
      <c r="Z62" s="13">
        <v>60</v>
      </c>
      <c r="AA62" s="13">
        <v>80</v>
      </c>
      <c r="AB62" s="17" t="s">
        <v>51</v>
      </c>
      <c r="AC62" s="17" t="s">
        <v>51</v>
      </c>
      <c r="AD62" s="8">
        <v>61</v>
      </c>
      <c r="AE62" s="8"/>
      <c r="AF62" s="8">
        <v>83</v>
      </c>
      <c r="AG62" s="13">
        <v>70</v>
      </c>
      <c r="AH62" s="13">
        <v>78</v>
      </c>
      <c r="AI62" s="17" t="s">
        <v>51</v>
      </c>
      <c r="AJ62" s="17" t="s">
        <v>51</v>
      </c>
      <c r="AK62" s="17" t="s">
        <v>53</v>
      </c>
      <c r="AL62" s="17" t="s">
        <v>51</v>
      </c>
      <c r="AM62" s="8">
        <v>77</v>
      </c>
      <c r="AN62" s="17" t="s">
        <v>52</v>
      </c>
      <c r="AO62" s="13">
        <v>68</v>
      </c>
      <c r="AP62" s="8">
        <v>80</v>
      </c>
      <c r="AQ62" s="17" t="s">
        <v>53</v>
      </c>
      <c r="AR62" s="17" t="s">
        <v>51</v>
      </c>
      <c r="AS62" s="17" t="s">
        <v>51</v>
      </c>
      <c r="AT62" s="17" t="s">
        <v>51</v>
      </c>
      <c r="AU62" s="12">
        <f>Z62*2+AA62*1.5+AD62*3.5+AF62*2+AG62*1.5+AH62*3.5+AK62*1.5+AM62*3+AN62*1.5+AO62*6+AP62*2+AQ62*1.5</f>
        <v>2119</v>
      </c>
      <c r="AV62" s="12">
        <f>2+1.5+3.5+2+1.5+3.5+1.5+3+1.5+6+2+1.5</f>
        <v>29.5</v>
      </c>
      <c r="AW62" s="12">
        <f>AU62/AV62</f>
        <v>71.8305084745763</v>
      </c>
      <c r="AX62" s="12">
        <f>T62+AU62</f>
        <v>3918.5</v>
      </c>
      <c r="AY62" s="12">
        <f>U62+AV62</f>
        <v>53.5</v>
      </c>
      <c r="AZ62" s="12">
        <f>AX62/AY62</f>
        <v>73.2429906542056</v>
      </c>
      <c r="BA62" s="12">
        <f>0</f>
        <v>0</v>
      </c>
      <c r="BB62" s="12">
        <f>AZ62+BA62</f>
        <v>73.2429906542056</v>
      </c>
    </row>
    <row r="63" spans="1:54">
      <c r="A63" s="9">
        <v>60</v>
      </c>
      <c r="B63" s="17" t="s">
        <v>174</v>
      </c>
      <c r="C63" s="18" t="s">
        <v>175</v>
      </c>
      <c r="D63" s="8">
        <v>61</v>
      </c>
      <c r="E63" s="8">
        <v>73</v>
      </c>
      <c r="F63" s="8">
        <v>60</v>
      </c>
      <c r="G63" s="17" t="s">
        <v>51</v>
      </c>
      <c r="H63" s="17" t="s">
        <v>51</v>
      </c>
      <c r="I63" s="17" t="s">
        <v>51</v>
      </c>
      <c r="J63" s="17" t="s">
        <v>51</v>
      </c>
      <c r="K63" s="8">
        <v>82</v>
      </c>
      <c r="L63" s="17" t="s">
        <v>51</v>
      </c>
      <c r="M63" s="8">
        <v>68</v>
      </c>
      <c r="N63" s="8">
        <v>74</v>
      </c>
      <c r="O63" s="17" t="s">
        <v>51</v>
      </c>
      <c r="P63" s="17" t="s">
        <v>51</v>
      </c>
      <c r="Q63" s="8">
        <v>81</v>
      </c>
      <c r="R63" s="8">
        <v>53</v>
      </c>
      <c r="S63" s="17" t="s">
        <v>51</v>
      </c>
      <c r="T63" s="12">
        <f>D63*4+E63*3+F63*2+K63*2.5+M63*3+N63*3+Q63*2+R63*2.5</f>
        <v>1508.5</v>
      </c>
      <c r="U63" s="12">
        <f>4+3+2+2.5+3+3+2+2.5</f>
        <v>22</v>
      </c>
      <c r="V63" s="12">
        <f>T63/U63</f>
        <v>68.5681818181818</v>
      </c>
      <c r="X63" s="17" t="s">
        <v>174</v>
      </c>
      <c r="Y63" s="17" t="s">
        <v>175</v>
      </c>
      <c r="Z63" s="13">
        <v>79</v>
      </c>
      <c r="AA63" s="13">
        <v>85</v>
      </c>
      <c r="AB63" s="17" t="s">
        <v>51</v>
      </c>
      <c r="AC63" s="17" t="s">
        <v>51</v>
      </c>
      <c r="AD63" s="8">
        <v>74</v>
      </c>
      <c r="AE63" s="17" t="s">
        <v>51</v>
      </c>
      <c r="AF63" s="8">
        <v>81</v>
      </c>
      <c r="AG63" s="13">
        <v>65</v>
      </c>
      <c r="AH63" s="13">
        <v>76</v>
      </c>
      <c r="AI63" s="17" t="s">
        <v>52</v>
      </c>
      <c r="AJ63" s="17" t="s">
        <v>51</v>
      </c>
      <c r="AK63" s="17" t="s">
        <v>53</v>
      </c>
      <c r="AL63" s="17" t="s">
        <v>51</v>
      </c>
      <c r="AM63" s="8">
        <v>84</v>
      </c>
      <c r="AN63" s="17" t="s">
        <v>52</v>
      </c>
      <c r="AO63" s="13">
        <v>64</v>
      </c>
      <c r="AP63" s="8">
        <v>86</v>
      </c>
      <c r="AQ63" s="17" t="s">
        <v>56</v>
      </c>
      <c r="AR63" s="17" t="s">
        <v>51</v>
      </c>
      <c r="AS63" s="17" t="s">
        <v>51</v>
      </c>
      <c r="AT63" s="17" t="s">
        <v>51</v>
      </c>
      <c r="AU63" s="12">
        <f>Z63*2+AA63*1.5+AD63*3.5+AF63*2+AG63*1.5+AH63*3.5+AI63+AK63*1.5+AM63*3+AN63*1.5+AO63*6+AP63*2+AQ63*1.5</f>
        <v>2330.5</v>
      </c>
      <c r="AV63" s="12">
        <f>2+1.5+3.5+2+1.5+3.5+1+1.5+3+1.5+6+2+1.5</f>
        <v>30.5</v>
      </c>
      <c r="AW63" s="12">
        <f>AU63/AV63</f>
        <v>76.4098360655738</v>
      </c>
      <c r="AX63" s="12">
        <f>T63+AU63</f>
        <v>3839</v>
      </c>
      <c r="AY63" s="12">
        <f>U63+AV63</f>
        <v>52.5</v>
      </c>
      <c r="AZ63" s="12">
        <f>AX63/AY63</f>
        <v>73.1238095238095</v>
      </c>
      <c r="BA63" s="12">
        <f>0</f>
        <v>0</v>
      </c>
      <c r="BB63" s="12">
        <f>AZ63+BA63</f>
        <v>73.1238095238095</v>
      </c>
    </row>
    <row r="64" spans="1:54">
      <c r="A64" s="9">
        <v>61</v>
      </c>
      <c r="B64" s="17" t="s">
        <v>176</v>
      </c>
      <c r="C64" s="18" t="s">
        <v>177</v>
      </c>
      <c r="D64" s="8">
        <v>60</v>
      </c>
      <c r="E64" s="8">
        <v>74</v>
      </c>
      <c r="F64" s="8">
        <v>52</v>
      </c>
      <c r="G64" s="17" t="s">
        <v>51</v>
      </c>
      <c r="H64" s="17" t="s">
        <v>51</v>
      </c>
      <c r="I64" s="17" t="s">
        <v>51</v>
      </c>
      <c r="J64" s="17" t="s">
        <v>51</v>
      </c>
      <c r="K64" s="8">
        <v>69</v>
      </c>
      <c r="L64" s="17" t="s">
        <v>51</v>
      </c>
      <c r="M64" s="8">
        <v>77</v>
      </c>
      <c r="N64" s="8">
        <v>68</v>
      </c>
      <c r="O64" s="17" t="s">
        <v>51</v>
      </c>
      <c r="P64" s="17" t="s">
        <v>51</v>
      </c>
      <c r="Q64" s="8">
        <v>90</v>
      </c>
      <c r="R64" s="8">
        <v>82</v>
      </c>
      <c r="S64" s="17" t="s">
        <v>51</v>
      </c>
      <c r="T64" s="12">
        <f>D64*4+E64*3+F64*2+K64*2.5+M64*3+N64*3+Q64*2+R64*2.5</f>
        <v>1558.5</v>
      </c>
      <c r="U64" s="12">
        <f>4+3+2+2.5+3+3+2+2.5</f>
        <v>22</v>
      </c>
      <c r="V64" s="12">
        <f>T64/U64</f>
        <v>70.8409090909091</v>
      </c>
      <c r="X64" s="17" t="s">
        <v>176</v>
      </c>
      <c r="Y64" s="18" t="s">
        <v>177</v>
      </c>
      <c r="Z64" s="13">
        <v>80</v>
      </c>
      <c r="AA64" s="13">
        <v>82</v>
      </c>
      <c r="AB64" s="17" t="s">
        <v>51</v>
      </c>
      <c r="AC64" s="17" t="s">
        <v>51</v>
      </c>
      <c r="AD64" s="8">
        <v>85</v>
      </c>
      <c r="AE64" s="17" t="s">
        <v>51</v>
      </c>
      <c r="AF64" s="8">
        <v>75</v>
      </c>
      <c r="AG64" s="13">
        <v>80</v>
      </c>
      <c r="AH64" s="13">
        <v>46</v>
      </c>
      <c r="AI64" s="17" t="s">
        <v>53</v>
      </c>
      <c r="AJ64" s="17" t="s">
        <v>51</v>
      </c>
      <c r="AK64" s="17" t="s">
        <v>53</v>
      </c>
      <c r="AL64" s="17" t="s">
        <v>51</v>
      </c>
      <c r="AM64" s="8">
        <v>79</v>
      </c>
      <c r="AN64" s="17" t="s">
        <v>52</v>
      </c>
      <c r="AO64" s="13">
        <v>75</v>
      </c>
      <c r="AP64" s="8">
        <v>82</v>
      </c>
      <c r="AQ64" s="17" t="s">
        <v>52</v>
      </c>
      <c r="AR64" s="17" t="s">
        <v>51</v>
      </c>
      <c r="AS64" s="17" t="s">
        <v>51</v>
      </c>
      <c r="AT64" s="17" t="s">
        <v>51</v>
      </c>
      <c r="AU64" s="12">
        <f>Z64*2+AA64*1.5+AD64*3.5+AF64*2+AG64*1.5+AH64*3.5+AI64+AK64*1.5+AM64*3+AN64*1.5+AO64*6+AP64*2+AQ64*1.5</f>
        <v>2280</v>
      </c>
      <c r="AV64" s="12">
        <f>2+1.5+3.5+2+1.5+3.5+1+1.5+3+1.5+6+2+1.5</f>
        <v>30.5</v>
      </c>
      <c r="AW64" s="12">
        <f>AU64/AV64</f>
        <v>74.7540983606557</v>
      </c>
      <c r="AX64" s="12">
        <f>T64+AU64</f>
        <v>3838.5</v>
      </c>
      <c r="AY64" s="12">
        <f>U64+AV64</f>
        <v>52.5</v>
      </c>
      <c r="AZ64" s="12">
        <f>AX64/AY64</f>
        <v>73.1142857142857</v>
      </c>
      <c r="BA64" s="12">
        <f>0</f>
        <v>0</v>
      </c>
      <c r="BB64" s="12">
        <f>AZ64+BA64</f>
        <v>73.1142857142857</v>
      </c>
    </row>
    <row r="65" spans="1:54">
      <c r="A65" s="9">
        <v>62</v>
      </c>
      <c r="B65" s="17" t="s">
        <v>178</v>
      </c>
      <c r="C65" s="17" t="s">
        <v>179</v>
      </c>
      <c r="D65" s="8">
        <v>72</v>
      </c>
      <c r="E65" s="8">
        <v>76</v>
      </c>
      <c r="F65" s="8">
        <v>75</v>
      </c>
      <c r="G65" s="17" t="s">
        <v>51</v>
      </c>
      <c r="H65" s="17" t="s">
        <v>51</v>
      </c>
      <c r="I65" s="17" t="s">
        <v>51</v>
      </c>
      <c r="J65" s="17" t="s">
        <v>51</v>
      </c>
      <c r="K65" s="8">
        <v>80</v>
      </c>
      <c r="L65" s="17" t="s">
        <v>51</v>
      </c>
      <c r="M65" s="8">
        <v>88</v>
      </c>
      <c r="N65" s="8">
        <v>60</v>
      </c>
      <c r="O65" s="17" t="s">
        <v>51</v>
      </c>
      <c r="P65" s="17" t="s">
        <v>51</v>
      </c>
      <c r="Q65" s="8">
        <v>79</v>
      </c>
      <c r="R65" s="8">
        <v>84</v>
      </c>
      <c r="S65" s="8">
        <v>80</v>
      </c>
      <c r="T65" s="12">
        <f>D65*4+E65*3+F65*2+K65*2.5+M65*3+N65*3+Q65*2+R65*2.5+S65*2</f>
        <v>1838</v>
      </c>
      <c r="U65" s="12">
        <f>4+3+2+2.5+3+3+2+2.5+2</f>
        <v>24</v>
      </c>
      <c r="V65" s="12">
        <f>T65/U65</f>
        <v>76.5833333333333</v>
      </c>
      <c r="X65" s="17" t="s">
        <v>178</v>
      </c>
      <c r="Y65" s="18" t="s">
        <v>179</v>
      </c>
      <c r="Z65" s="13">
        <v>73</v>
      </c>
      <c r="AA65" s="13">
        <v>91</v>
      </c>
      <c r="AB65" s="17" t="s">
        <v>51</v>
      </c>
      <c r="AC65" s="17" t="s">
        <v>51</v>
      </c>
      <c r="AD65" s="8">
        <v>60</v>
      </c>
      <c r="AE65" s="17" t="s">
        <v>51</v>
      </c>
      <c r="AF65" s="8">
        <v>81</v>
      </c>
      <c r="AG65" s="13">
        <v>78</v>
      </c>
      <c r="AH65" s="13">
        <v>43</v>
      </c>
      <c r="AI65" s="17" t="s">
        <v>52</v>
      </c>
      <c r="AJ65" s="17" t="s">
        <v>51</v>
      </c>
      <c r="AK65" s="17" t="s">
        <v>53</v>
      </c>
      <c r="AL65" s="17" t="s">
        <v>51</v>
      </c>
      <c r="AM65" s="8">
        <v>66</v>
      </c>
      <c r="AN65" s="17" t="s">
        <v>52</v>
      </c>
      <c r="AO65" s="13">
        <v>68</v>
      </c>
      <c r="AP65" s="8">
        <v>91</v>
      </c>
      <c r="AQ65" s="17" t="s">
        <v>51</v>
      </c>
      <c r="AR65" s="17" t="s">
        <v>51</v>
      </c>
      <c r="AS65" s="8"/>
      <c r="AT65" s="17" t="s">
        <v>51</v>
      </c>
      <c r="AU65" s="12">
        <f>Z65*2+AA65*1.5+AD65*3.5+AF65*2+AG65*1.5+AH65*3.5+AI65+AK65*1.5+AM65*3+AN65*1.5+AO65*6+AP65*2</f>
        <v>2020</v>
      </c>
      <c r="AV65" s="12">
        <f>2+1.5+3.5+2+1.5+3.5+1+1.5+3+1.5+6+2</f>
        <v>29</v>
      </c>
      <c r="AW65" s="12">
        <f>AU65/AV65</f>
        <v>69.6551724137931</v>
      </c>
      <c r="AX65" s="12">
        <f>T65+AU65</f>
        <v>3858</v>
      </c>
      <c r="AY65" s="12">
        <f>U65+AV65</f>
        <v>53</v>
      </c>
      <c r="AZ65" s="12">
        <f>AX65/AY65</f>
        <v>72.7924528301887</v>
      </c>
      <c r="BA65" s="12">
        <f>0</f>
        <v>0</v>
      </c>
      <c r="BB65" s="12">
        <f>AZ65+BA65</f>
        <v>72.7924528301887</v>
      </c>
    </row>
    <row r="66" spans="1:54">
      <c r="A66" s="7">
        <v>63</v>
      </c>
      <c r="B66" s="17" t="s">
        <v>180</v>
      </c>
      <c r="C66" s="17" t="s">
        <v>181</v>
      </c>
      <c r="D66" s="8">
        <v>67</v>
      </c>
      <c r="E66" s="8">
        <v>70</v>
      </c>
      <c r="F66" s="8">
        <v>63</v>
      </c>
      <c r="G66" s="17" t="s">
        <v>51</v>
      </c>
      <c r="H66" s="17" t="s">
        <v>51</v>
      </c>
      <c r="I66" s="17" t="s">
        <v>51</v>
      </c>
      <c r="J66" s="17" t="s">
        <v>51</v>
      </c>
      <c r="K66" s="8">
        <v>71</v>
      </c>
      <c r="L66" s="17" t="s">
        <v>51</v>
      </c>
      <c r="M66" s="8">
        <v>73</v>
      </c>
      <c r="N66" s="8">
        <v>63</v>
      </c>
      <c r="O66" s="17" t="s">
        <v>51</v>
      </c>
      <c r="P66" s="17" t="s">
        <v>51</v>
      </c>
      <c r="Q66" s="8">
        <v>88</v>
      </c>
      <c r="R66" s="8">
        <v>79</v>
      </c>
      <c r="S66" s="8">
        <v>95</v>
      </c>
      <c r="T66" s="12">
        <f>D66*4+E66*3+F66*2+K66*2.5+M66*3+N66*3+Q66*2+R66*2.5+S66*2</f>
        <v>1753</v>
      </c>
      <c r="U66" s="12">
        <f>4+3+2+2.5+3+3+2+2.5+2</f>
        <v>24</v>
      </c>
      <c r="V66" s="12">
        <f>T66/U66</f>
        <v>73.0416666666667</v>
      </c>
      <c r="X66" s="17" t="s">
        <v>180</v>
      </c>
      <c r="Y66" s="17" t="s">
        <v>181</v>
      </c>
      <c r="Z66" s="13">
        <v>76</v>
      </c>
      <c r="AA66" s="13">
        <v>75</v>
      </c>
      <c r="AB66" s="17" t="s">
        <v>51</v>
      </c>
      <c r="AC66" s="17" t="s">
        <v>51</v>
      </c>
      <c r="AD66" s="8">
        <v>61</v>
      </c>
      <c r="AE66" s="8"/>
      <c r="AF66" s="8">
        <v>82</v>
      </c>
      <c r="AG66" s="13">
        <v>76</v>
      </c>
      <c r="AH66" s="13">
        <v>63</v>
      </c>
      <c r="AI66" s="17" t="s">
        <v>52</v>
      </c>
      <c r="AJ66" s="17" t="s">
        <v>51</v>
      </c>
      <c r="AK66" s="17" t="s">
        <v>53</v>
      </c>
      <c r="AL66" s="17" t="s">
        <v>51</v>
      </c>
      <c r="AM66" s="8">
        <v>80</v>
      </c>
      <c r="AN66" s="17" t="s">
        <v>52</v>
      </c>
      <c r="AO66" s="13">
        <v>68</v>
      </c>
      <c r="AP66" s="8">
        <v>82</v>
      </c>
      <c r="AQ66" s="17" t="s">
        <v>61</v>
      </c>
      <c r="AR66" s="17" t="s">
        <v>51</v>
      </c>
      <c r="AS66" s="8"/>
      <c r="AT66" s="17" t="s">
        <v>51</v>
      </c>
      <c r="AU66" s="12">
        <f>Z66*2+AA66*1.5+AD66*3.5+AF66*2+AG66*1.5+AH66*3.5+AI66+AK66*1.5+AM66*3+AN66*1.5+AO66*6+AP66*2+AQ66*1.5</f>
        <v>2211</v>
      </c>
      <c r="AV66" s="12">
        <f>2+1.5+3.5+2+1.5+3.5+1+1.5+3+1.5+6+2+1.5</f>
        <v>30.5</v>
      </c>
      <c r="AW66" s="12">
        <f>AU66/AV66</f>
        <v>72.4918032786885</v>
      </c>
      <c r="AX66" s="12">
        <f>T66+AU66</f>
        <v>3964</v>
      </c>
      <c r="AY66" s="12">
        <f>U66+AV66</f>
        <v>54.5</v>
      </c>
      <c r="AZ66" s="12">
        <f>AX66/AY66</f>
        <v>72.7339449541284</v>
      </c>
      <c r="BA66" s="12">
        <f>0</f>
        <v>0</v>
      </c>
      <c r="BB66" s="12">
        <f>AZ66+BA66</f>
        <v>72.7339449541284</v>
      </c>
    </row>
    <row r="67" spans="1:54">
      <c r="A67" s="9">
        <v>64</v>
      </c>
      <c r="B67" s="17" t="s">
        <v>182</v>
      </c>
      <c r="C67" s="17" t="s">
        <v>183</v>
      </c>
      <c r="D67" s="8">
        <v>78</v>
      </c>
      <c r="E67" s="8">
        <v>73</v>
      </c>
      <c r="F67" s="8">
        <v>60</v>
      </c>
      <c r="G67" s="17" t="s">
        <v>51</v>
      </c>
      <c r="H67" s="17" t="s">
        <v>51</v>
      </c>
      <c r="I67" s="8">
        <v>88</v>
      </c>
      <c r="J67" s="8">
        <v>65</v>
      </c>
      <c r="K67" s="8">
        <v>68</v>
      </c>
      <c r="L67" s="17" t="s">
        <v>51</v>
      </c>
      <c r="M67" s="8">
        <v>79</v>
      </c>
      <c r="N67" s="8">
        <v>70</v>
      </c>
      <c r="O67" s="17" t="s">
        <v>51</v>
      </c>
      <c r="P67" s="17" t="s">
        <v>61</v>
      </c>
      <c r="Q67" s="8">
        <v>95</v>
      </c>
      <c r="R67" s="8">
        <v>64</v>
      </c>
      <c r="S67" s="17" t="s">
        <v>51</v>
      </c>
      <c r="T67" s="12">
        <f>D67*4+E67*3+F67*2+K67*2.5+M67*3+N67*3+Q67*2+R67*2.5+I67*4.5+J67*3+P67*1.5</f>
        <v>2321.5</v>
      </c>
      <c r="U67" s="12">
        <f>4+3+2+4.5+3+2.5+3+3+1.5+2+2.5</f>
        <v>31</v>
      </c>
      <c r="V67" s="12">
        <f>T67/U67</f>
        <v>74.8870967741936</v>
      </c>
      <c r="X67" s="17" t="s">
        <v>182</v>
      </c>
      <c r="Y67" s="18" t="s">
        <v>183</v>
      </c>
      <c r="Z67" s="13">
        <v>73</v>
      </c>
      <c r="AA67" s="13">
        <v>82</v>
      </c>
      <c r="AB67" s="17" t="s">
        <v>51</v>
      </c>
      <c r="AC67" s="17" t="s">
        <v>51</v>
      </c>
      <c r="AD67" s="8">
        <v>76</v>
      </c>
      <c r="AE67" s="8">
        <v>60</v>
      </c>
      <c r="AF67" s="8">
        <v>81</v>
      </c>
      <c r="AG67" s="13">
        <v>75</v>
      </c>
      <c r="AH67" s="13">
        <v>82</v>
      </c>
      <c r="AI67" s="17" t="s">
        <v>52</v>
      </c>
      <c r="AJ67" s="8">
        <v>55</v>
      </c>
      <c r="AK67" s="17" t="s">
        <v>53</v>
      </c>
      <c r="AL67" s="17" t="s">
        <v>51</v>
      </c>
      <c r="AM67" s="8">
        <v>76</v>
      </c>
      <c r="AN67" s="17" t="s">
        <v>52</v>
      </c>
      <c r="AO67" s="13">
        <v>67</v>
      </c>
      <c r="AP67" s="17" t="s">
        <v>51</v>
      </c>
      <c r="AQ67" s="17" t="s">
        <v>61</v>
      </c>
      <c r="AR67" s="17" t="s">
        <v>61</v>
      </c>
      <c r="AS67" s="8">
        <v>70</v>
      </c>
      <c r="AT67" s="17" t="s">
        <v>51</v>
      </c>
      <c r="AU67" s="12">
        <f>Z67*2+AA67*1.5+AD67*3.5+AE67*6+AF67*2+AG67*1.5+AH67*3.5+AI67+AJ67*4.5+AK67*1.5+AM67*3+AN67*1.5+AO67*6+AQ67*1.5+AR67+AS67*2</f>
        <v>2971.5</v>
      </c>
      <c r="AV67" s="12">
        <f>2+1.5+3.5+6+2+1.5+3.5+1+4.5+1.5+3+1.5+6+1.5+1+2</f>
        <v>42</v>
      </c>
      <c r="AW67" s="12">
        <f>AU67/AV67</f>
        <v>70.75</v>
      </c>
      <c r="AX67" s="12">
        <f>T67+AU67</f>
        <v>5293</v>
      </c>
      <c r="AY67" s="12">
        <f>U67+AV67</f>
        <v>73</v>
      </c>
      <c r="AZ67" s="12">
        <f>AX67/AY67</f>
        <v>72.5068493150685</v>
      </c>
      <c r="BA67" s="12">
        <f>0</f>
        <v>0</v>
      </c>
      <c r="BB67" s="12">
        <f>AZ67+BA67</f>
        <v>72.5068493150685</v>
      </c>
    </row>
    <row r="68" spans="1:54">
      <c r="A68" s="9">
        <v>65</v>
      </c>
      <c r="B68" s="17" t="s">
        <v>184</v>
      </c>
      <c r="C68" s="17" t="s">
        <v>185</v>
      </c>
      <c r="D68" s="8">
        <v>71</v>
      </c>
      <c r="E68" s="8">
        <v>65</v>
      </c>
      <c r="F68" s="8">
        <v>60</v>
      </c>
      <c r="G68" s="17" t="s">
        <v>51</v>
      </c>
      <c r="H68" s="17" t="s">
        <v>51</v>
      </c>
      <c r="I68" s="17" t="s">
        <v>51</v>
      </c>
      <c r="J68" s="17" t="s">
        <v>51</v>
      </c>
      <c r="K68" s="8">
        <v>67</v>
      </c>
      <c r="L68" s="17" t="s">
        <v>51</v>
      </c>
      <c r="M68" s="8">
        <v>89</v>
      </c>
      <c r="N68" s="8">
        <v>80</v>
      </c>
      <c r="O68" s="17" t="s">
        <v>51</v>
      </c>
      <c r="P68" s="17" t="s">
        <v>51</v>
      </c>
      <c r="Q68" s="8">
        <v>96</v>
      </c>
      <c r="R68" s="8">
        <v>75</v>
      </c>
      <c r="S68" s="8">
        <v>85</v>
      </c>
      <c r="T68" s="12">
        <f>D68*4+E68*3+F68*2+K68*2.5+M68*3+N68*3+Q68*2+R68*2.5+S68*2</f>
        <v>1823</v>
      </c>
      <c r="U68" s="12">
        <f>4+3+2+2.5+3+3+2+2.5+2</f>
        <v>24</v>
      </c>
      <c r="V68" s="12">
        <f>T68/U68</f>
        <v>75.9583333333333</v>
      </c>
      <c r="X68" s="17" t="s">
        <v>184</v>
      </c>
      <c r="Y68" s="18" t="s">
        <v>185</v>
      </c>
      <c r="Z68" s="13">
        <v>77</v>
      </c>
      <c r="AA68" s="13">
        <v>73</v>
      </c>
      <c r="AB68" s="17" t="s">
        <v>51</v>
      </c>
      <c r="AC68" s="17" t="s">
        <v>51</v>
      </c>
      <c r="AD68" s="8">
        <v>70</v>
      </c>
      <c r="AE68" s="17" t="s">
        <v>51</v>
      </c>
      <c r="AF68" s="8">
        <v>76</v>
      </c>
      <c r="AG68" s="13">
        <v>65</v>
      </c>
      <c r="AH68" s="13">
        <v>72</v>
      </c>
      <c r="AI68" s="17" t="s">
        <v>52</v>
      </c>
      <c r="AJ68" s="17" t="s">
        <v>51</v>
      </c>
      <c r="AK68" s="17" t="s">
        <v>53</v>
      </c>
      <c r="AL68" s="17" t="s">
        <v>51</v>
      </c>
      <c r="AM68" s="8">
        <v>73</v>
      </c>
      <c r="AN68" s="17" t="s">
        <v>52</v>
      </c>
      <c r="AO68" s="13">
        <v>54</v>
      </c>
      <c r="AP68" s="8">
        <v>81</v>
      </c>
      <c r="AQ68" s="17" t="s">
        <v>53</v>
      </c>
      <c r="AR68" s="17" t="s">
        <v>51</v>
      </c>
      <c r="AS68" s="17" t="s">
        <v>51</v>
      </c>
      <c r="AT68" s="17" t="s">
        <v>51</v>
      </c>
      <c r="AU68" s="12">
        <f>Z68*2+AA68*1.5+AD68*3.5+AF68*2+AG68*1.5+AH68*3.5+AI68+AK68*1.5+AM68*3+AN68*1.5+AO68*6+AP68*2+AQ68*1.5</f>
        <v>2122.5</v>
      </c>
      <c r="AV68" s="12">
        <f>2+1.5+3.5+2+1.5+3.5+1+1.5+3+1.5+6+2+1.5</f>
        <v>30.5</v>
      </c>
      <c r="AW68" s="12">
        <f>AU68/AV68</f>
        <v>69.5901639344262</v>
      </c>
      <c r="AX68" s="12">
        <f>T68+AU68</f>
        <v>3945.5</v>
      </c>
      <c r="AY68" s="12">
        <f>U68+AV68</f>
        <v>54.5</v>
      </c>
      <c r="AZ68" s="12">
        <f>AX68/AY68</f>
        <v>72.394495412844</v>
      </c>
      <c r="BA68" s="12">
        <f>0</f>
        <v>0</v>
      </c>
      <c r="BB68" s="12">
        <f>AZ68+BA68</f>
        <v>72.394495412844</v>
      </c>
    </row>
    <row r="69" spans="1:54">
      <c r="A69" s="9">
        <v>66</v>
      </c>
      <c r="B69" s="17" t="s">
        <v>186</v>
      </c>
      <c r="C69" s="18" t="s">
        <v>187</v>
      </c>
      <c r="D69" s="8">
        <v>64</v>
      </c>
      <c r="E69" s="8">
        <v>60</v>
      </c>
      <c r="F69" s="8">
        <v>70</v>
      </c>
      <c r="G69" s="17" t="s">
        <v>51</v>
      </c>
      <c r="H69" s="17" t="s">
        <v>51</v>
      </c>
      <c r="I69" s="17" t="s">
        <v>51</v>
      </c>
      <c r="J69" s="8">
        <v>55</v>
      </c>
      <c r="K69" s="8">
        <v>73</v>
      </c>
      <c r="L69" s="17" t="s">
        <v>51</v>
      </c>
      <c r="M69" s="8">
        <v>70</v>
      </c>
      <c r="N69" s="8">
        <v>60</v>
      </c>
      <c r="O69" s="17" t="s">
        <v>51</v>
      </c>
      <c r="P69" s="17" t="s">
        <v>52</v>
      </c>
      <c r="Q69" s="8">
        <v>70</v>
      </c>
      <c r="R69" s="8">
        <v>61</v>
      </c>
      <c r="S69" s="8">
        <v>95</v>
      </c>
      <c r="T69" s="12">
        <f>D69*4+E69*3+F69*2+K69*2.5+M69*3+N69*3+Q69*2+R69*2.5+S69*2+J69*3+P69*1.5</f>
        <v>1923.5</v>
      </c>
      <c r="U69">
        <v>28.5</v>
      </c>
      <c r="V69" s="12">
        <f>T69/U69</f>
        <v>67.4912280701754</v>
      </c>
      <c r="X69" s="17" t="s">
        <v>186</v>
      </c>
      <c r="Y69" s="18" t="s">
        <v>187</v>
      </c>
      <c r="Z69" s="13">
        <v>80</v>
      </c>
      <c r="AA69" s="13">
        <v>85</v>
      </c>
      <c r="AB69" s="8">
        <v>59</v>
      </c>
      <c r="AC69" s="17" t="s">
        <v>61</v>
      </c>
      <c r="AD69" s="8">
        <v>76</v>
      </c>
      <c r="AE69" s="17" t="s">
        <v>51</v>
      </c>
      <c r="AF69" s="8">
        <v>84</v>
      </c>
      <c r="AG69" s="13">
        <v>90</v>
      </c>
      <c r="AH69" s="13">
        <v>75</v>
      </c>
      <c r="AI69" s="17" t="s">
        <v>51</v>
      </c>
      <c r="AJ69" s="8">
        <v>56</v>
      </c>
      <c r="AK69" s="17" t="s">
        <v>53</v>
      </c>
      <c r="AL69" s="17" t="s">
        <v>56</v>
      </c>
      <c r="AM69" s="8">
        <v>83</v>
      </c>
      <c r="AN69" s="17" t="s">
        <v>51</v>
      </c>
      <c r="AO69" s="13">
        <v>73</v>
      </c>
      <c r="AP69" s="8">
        <v>84</v>
      </c>
      <c r="AQ69" s="17" t="s">
        <v>52</v>
      </c>
      <c r="AR69" s="17" t="s">
        <v>56</v>
      </c>
      <c r="AS69" s="8">
        <v>72</v>
      </c>
      <c r="AT69" s="17" t="s">
        <v>51</v>
      </c>
      <c r="AU69" s="12">
        <f>Z69*2+AA69*1.5+AC69+AB69*2.5+AD69*3.5+AF69*2+AG69*1.5+AH69*3.5+AJ69*4.5+AK69*1.5+AL69*1.5+AM69*3+AO69*6+AP69*2+AQ69*1.5+AR69+AS69*2</f>
        <v>3055</v>
      </c>
      <c r="AV69" s="12">
        <v>40.5</v>
      </c>
      <c r="AW69" s="12">
        <f>AU69/AV69</f>
        <v>75.4320987654321</v>
      </c>
      <c r="AX69" s="12">
        <f>T69+AU69</f>
        <v>4978.5</v>
      </c>
      <c r="AY69" s="12">
        <f>U69+AV69</f>
        <v>69</v>
      </c>
      <c r="AZ69" s="12">
        <f>AX69/AY69</f>
        <v>72.1521739130435</v>
      </c>
      <c r="BA69" s="12">
        <f>0</f>
        <v>0</v>
      </c>
      <c r="BB69" s="12">
        <f>AZ69+BA69</f>
        <v>72.1521739130435</v>
      </c>
    </row>
    <row r="70" spans="1:54">
      <c r="A70" s="9">
        <v>67</v>
      </c>
      <c r="B70" s="17" t="s">
        <v>188</v>
      </c>
      <c r="C70" s="17" t="s">
        <v>189</v>
      </c>
      <c r="D70" s="8">
        <v>80</v>
      </c>
      <c r="E70" s="8">
        <v>72</v>
      </c>
      <c r="F70" s="8">
        <v>60</v>
      </c>
      <c r="G70" s="17" t="s">
        <v>51</v>
      </c>
      <c r="H70" s="17" t="s">
        <v>51</v>
      </c>
      <c r="I70" s="17" t="s">
        <v>51</v>
      </c>
      <c r="J70" s="17" t="s">
        <v>51</v>
      </c>
      <c r="K70" s="8">
        <v>69</v>
      </c>
      <c r="L70" s="8">
        <v>65</v>
      </c>
      <c r="M70" s="8">
        <v>78</v>
      </c>
      <c r="N70" s="8">
        <v>73</v>
      </c>
      <c r="O70" s="17" t="s">
        <v>51</v>
      </c>
      <c r="P70" s="17" t="s">
        <v>51</v>
      </c>
      <c r="Q70" s="8">
        <v>73</v>
      </c>
      <c r="R70" s="8">
        <v>66</v>
      </c>
      <c r="S70" s="17" t="s">
        <v>51</v>
      </c>
      <c r="T70" s="12">
        <f>D70*4+E70*3+F70*2+K70*2.5+M70*3+N70*3+Q70*2+R70*2.5+L70*1.5</f>
        <v>1690</v>
      </c>
      <c r="U70" s="12">
        <f>4+3+2+2.5+1.5+3+3+2+2.5</f>
        <v>23.5</v>
      </c>
      <c r="V70" s="12">
        <f>T70/U70</f>
        <v>71.9148936170213</v>
      </c>
      <c r="X70" s="17" t="s">
        <v>188</v>
      </c>
      <c r="Y70" s="18" t="s">
        <v>189</v>
      </c>
      <c r="Z70" s="13">
        <v>79</v>
      </c>
      <c r="AA70" s="13">
        <v>73</v>
      </c>
      <c r="AB70" s="17" t="s">
        <v>51</v>
      </c>
      <c r="AC70" s="8"/>
      <c r="AD70" s="8">
        <v>67</v>
      </c>
      <c r="AE70" s="17" t="s">
        <v>51</v>
      </c>
      <c r="AF70" s="8">
        <v>66</v>
      </c>
      <c r="AG70" s="13">
        <v>73</v>
      </c>
      <c r="AH70" s="13">
        <v>47</v>
      </c>
      <c r="AI70" s="17" t="s">
        <v>61</v>
      </c>
      <c r="AJ70" s="17" t="s">
        <v>51</v>
      </c>
      <c r="AK70" s="17" t="s">
        <v>53</v>
      </c>
      <c r="AL70" s="17" t="s">
        <v>51</v>
      </c>
      <c r="AM70" s="8">
        <v>77</v>
      </c>
      <c r="AN70" s="17" t="s">
        <v>52</v>
      </c>
      <c r="AO70" s="13">
        <v>82</v>
      </c>
      <c r="AP70" s="8">
        <v>87</v>
      </c>
      <c r="AQ70" s="17" t="s">
        <v>53</v>
      </c>
      <c r="AR70" s="17" t="s">
        <v>51</v>
      </c>
      <c r="AS70" s="17" t="s">
        <v>51</v>
      </c>
      <c r="AT70" s="17" t="s">
        <v>51</v>
      </c>
      <c r="AU70" s="12">
        <f>Z70*2+AA70*1.5+AD70*3.5+AF70*2+AG70*1.5+AH70*3.5+AI70+AK70*1.5+AM70*3+AN70*1.5+AO70*6+AP70*2+AQ70*1.5</f>
        <v>2202.5</v>
      </c>
      <c r="AV70" s="12">
        <f>2+1.5+3.5+2+1.5+3.5+1+1.5+3+1.5+6+2+1.5</f>
        <v>30.5</v>
      </c>
      <c r="AW70" s="12">
        <f>AU70/AV70</f>
        <v>72.2131147540984</v>
      </c>
      <c r="AX70" s="12">
        <f>T70+AU70</f>
        <v>3892.5</v>
      </c>
      <c r="AY70" s="12">
        <f>U70+AV70</f>
        <v>54</v>
      </c>
      <c r="AZ70" s="12">
        <f>AX70/AY70</f>
        <v>72.0833333333333</v>
      </c>
      <c r="BA70" s="12">
        <f>0</f>
        <v>0</v>
      </c>
      <c r="BB70" s="12">
        <f>AZ70+BA70</f>
        <v>72.0833333333333</v>
      </c>
    </row>
    <row r="71" spans="1:54">
      <c r="A71" s="9">
        <v>68</v>
      </c>
      <c r="B71" s="17" t="s">
        <v>190</v>
      </c>
      <c r="C71" s="18" t="s">
        <v>191</v>
      </c>
      <c r="D71" s="8">
        <v>66</v>
      </c>
      <c r="E71" s="8">
        <v>60</v>
      </c>
      <c r="F71" s="8">
        <v>63</v>
      </c>
      <c r="G71" s="17" t="s">
        <v>51</v>
      </c>
      <c r="H71" s="17" t="s">
        <v>51</v>
      </c>
      <c r="I71" s="17" t="s">
        <v>51</v>
      </c>
      <c r="J71" s="17" t="s">
        <v>51</v>
      </c>
      <c r="K71" s="8">
        <v>83</v>
      </c>
      <c r="L71" s="17" t="s">
        <v>51</v>
      </c>
      <c r="M71" s="8">
        <v>81</v>
      </c>
      <c r="N71" s="8">
        <v>68</v>
      </c>
      <c r="O71" s="8">
        <v>80</v>
      </c>
      <c r="P71" s="17" t="s">
        <v>51</v>
      </c>
      <c r="Q71" s="8">
        <v>96</v>
      </c>
      <c r="R71" s="8">
        <v>46</v>
      </c>
      <c r="S71" s="8">
        <v>68</v>
      </c>
      <c r="T71" s="12">
        <f>D71*4+E71*3+F71*2+K71*2.5+M71*3+N71*3+Q71*2+R71*2.5+O71*2+S71*2</f>
        <v>1827.5</v>
      </c>
      <c r="U71" s="12">
        <f>4+3+2+2.5+3+3+2+2+2.5+2</f>
        <v>26</v>
      </c>
      <c r="V71" s="12">
        <f>T71/U71</f>
        <v>70.2884615384615</v>
      </c>
      <c r="X71" s="17" t="s">
        <v>190</v>
      </c>
      <c r="Y71" s="17" t="s">
        <v>191</v>
      </c>
      <c r="Z71" s="13">
        <v>60</v>
      </c>
      <c r="AA71" s="13">
        <v>75</v>
      </c>
      <c r="AB71" s="17" t="s">
        <v>51</v>
      </c>
      <c r="AC71" s="17" t="s">
        <v>51</v>
      </c>
      <c r="AD71" s="8">
        <v>62</v>
      </c>
      <c r="AE71" s="17" t="s">
        <v>51</v>
      </c>
      <c r="AF71" s="8">
        <v>66</v>
      </c>
      <c r="AG71" s="13">
        <v>76</v>
      </c>
      <c r="AH71" s="13">
        <v>77</v>
      </c>
      <c r="AI71" s="17" t="s">
        <v>52</v>
      </c>
      <c r="AJ71" s="17" t="s">
        <v>51</v>
      </c>
      <c r="AK71" s="17" t="s">
        <v>53</v>
      </c>
      <c r="AL71" s="17" t="s">
        <v>51</v>
      </c>
      <c r="AM71" s="8">
        <v>90</v>
      </c>
      <c r="AN71" s="17" t="s">
        <v>52</v>
      </c>
      <c r="AO71" s="13">
        <v>71</v>
      </c>
      <c r="AP71" s="17" t="s">
        <v>51</v>
      </c>
      <c r="AQ71" s="17" t="s">
        <v>52</v>
      </c>
      <c r="AR71" s="17" t="s">
        <v>51</v>
      </c>
      <c r="AS71" s="17" t="s">
        <v>51</v>
      </c>
      <c r="AT71" s="17" t="s">
        <v>51</v>
      </c>
      <c r="AU71" s="12">
        <f>Z71*2+AA71*1.5+AD71*3.5+AF71*2+AG71*1.5+AH71*3.5+AI71+AK71*1.5+AM71*3+AN71*1.5+AO71*6+AQ71*1.5</f>
        <v>2098.5</v>
      </c>
      <c r="AV71" s="12">
        <f>2+1.5+3.5+2+1.5+3.5+1+1.5+3+1.5+6+1.5</f>
        <v>28.5</v>
      </c>
      <c r="AW71" s="12">
        <f>AU71/AV71</f>
        <v>73.6315789473684</v>
      </c>
      <c r="AX71" s="12">
        <f>T71+AU71</f>
        <v>3926</v>
      </c>
      <c r="AY71" s="12">
        <f>U71+AV71</f>
        <v>54.5</v>
      </c>
      <c r="AZ71" s="12">
        <f>AX71/AY71</f>
        <v>72.0366972477064</v>
      </c>
      <c r="BA71" s="12">
        <f>0</f>
        <v>0</v>
      </c>
      <c r="BB71" s="12">
        <f>AZ71+BA71</f>
        <v>72.0366972477064</v>
      </c>
    </row>
    <row r="72" spans="1:54">
      <c r="A72" s="9">
        <v>69</v>
      </c>
      <c r="B72" s="17" t="s">
        <v>192</v>
      </c>
      <c r="C72" s="18" t="s">
        <v>193</v>
      </c>
      <c r="D72" s="8">
        <v>54</v>
      </c>
      <c r="E72" s="8">
        <v>62</v>
      </c>
      <c r="F72" s="8">
        <v>60</v>
      </c>
      <c r="G72" s="17" t="s">
        <v>51</v>
      </c>
      <c r="H72" s="17" t="s">
        <v>51</v>
      </c>
      <c r="I72" s="17" t="s">
        <v>51</v>
      </c>
      <c r="J72" s="17" t="s">
        <v>51</v>
      </c>
      <c r="K72" s="8">
        <v>77</v>
      </c>
      <c r="L72" s="17" t="s">
        <v>51</v>
      </c>
      <c r="M72" s="8">
        <v>71</v>
      </c>
      <c r="N72" s="8">
        <v>76</v>
      </c>
      <c r="O72" s="17" t="s">
        <v>51</v>
      </c>
      <c r="P72" s="17" t="s">
        <v>51</v>
      </c>
      <c r="Q72" s="8">
        <v>87</v>
      </c>
      <c r="R72" s="8">
        <v>67</v>
      </c>
      <c r="S72" s="8">
        <v>90</v>
      </c>
      <c r="T72" s="12">
        <f>D72*4+E72*3+F72*2+K72*2.5+M72*3+N72*3+Q72*2+R72*2.5+S72*2</f>
        <v>1677</v>
      </c>
      <c r="U72" s="12">
        <f>4+3+2+2.5+3+3+2+2.5+2</f>
        <v>24</v>
      </c>
      <c r="V72" s="12">
        <f>T72/U72</f>
        <v>69.875</v>
      </c>
      <c r="X72" s="17" t="s">
        <v>192</v>
      </c>
      <c r="Y72" s="17" t="s">
        <v>193</v>
      </c>
      <c r="Z72" s="13">
        <v>77</v>
      </c>
      <c r="AA72" s="13">
        <v>87</v>
      </c>
      <c r="AB72" s="17" t="s">
        <v>51</v>
      </c>
      <c r="AC72" s="17" t="s">
        <v>51</v>
      </c>
      <c r="AD72" s="8">
        <v>69</v>
      </c>
      <c r="AE72" s="17" t="s">
        <v>51</v>
      </c>
      <c r="AF72" s="8">
        <v>82</v>
      </c>
      <c r="AG72" s="13">
        <v>66</v>
      </c>
      <c r="AH72" s="13">
        <v>68</v>
      </c>
      <c r="AI72" s="17" t="s">
        <v>52</v>
      </c>
      <c r="AJ72" s="17" t="s">
        <v>51</v>
      </c>
      <c r="AK72" s="17" t="s">
        <v>53</v>
      </c>
      <c r="AL72" s="17" t="s">
        <v>51</v>
      </c>
      <c r="AM72" s="8">
        <v>70</v>
      </c>
      <c r="AN72" s="17" t="s">
        <v>61</v>
      </c>
      <c r="AO72" s="13">
        <v>65</v>
      </c>
      <c r="AP72" s="8">
        <v>92</v>
      </c>
      <c r="AQ72" s="17" t="s">
        <v>51</v>
      </c>
      <c r="AR72" s="17" t="s">
        <v>51</v>
      </c>
      <c r="AS72" s="17" t="s">
        <v>51</v>
      </c>
      <c r="AT72" s="17" t="s">
        <v>51</v>
      </c>
      <c r="AU72" s="12">
        <f>Z72*2+AA72*1.5+AD72*3.5+AF72*2+AG72*1.5+AH72*3.5+AI72+AK72*1.5+AM72*3+AN72*1.5+AO72*6+AP72*2</f>
        <v>2106</v>
      </c>
      <c r="AV72" s="12">
        <f>2+1.5+3.5+2+1.5+3.5+1+1.5+3+1.5+6+2</f>
        <v>29</v>
      </c>
      <c r="AW72" s="12">
        <f>AU72/AV72</f>
        <v>72.6206896551724</v>
      </c>
      <c r="AX72" s="12">
        <f>T72+AU72</f>
        <v>3783</v>
      </c>
      <c r="AY72" s="12">
        <f>U72+AV72</f>
        <v>53</v>
      </c>
      <c r="AZ72" s="12">
        <f>AX72/AY72</f>
        <v>71.377358490566</v>
      </c>
      <c r="BA72" s="12">
        <f>0</f>
        <v>0</v>
      </c>
      <c r="BB72" s="12">
        <f>AZ72+BA72</f>
        <v>71.377358490566</v>
      </c>
    </row>
    <row r="73" spans="1:54">
      <c r="A73" s="9">
        <v>70</v>
      </c>
      <c r="B73" s="17" t="s">
        <v>194</v>
      </c>
      <c r="C73" s="17" t="s">
        <v>195</v>
      </c>
      <c r="D73" s="8">
        <v>75</v>
      </c>
      <c r="E73" s="8">
        <v>61</v>
      </c>
      <c r="F73" s="8">
        <v>60</v>
      </c>
      <c r="G73" s="17" t="s">
        <v>51</v>
      </c>
      <c r="H73" s="17" t="s">
        <v>51</v>
      </c>
      <c r="I73" s="17" t="s">
        <v>51</v>
      </c>
      <c r="J73" s="17" t="s">
        <v>51</v>
      </c>
      <c r="K73" s="8">
        <v>67</v>
      </c>
      <c r="L73" s="17" t="s">
        <v>51</v>
      </c>
      <c r="M73" s="8">
        <v>62</v>
      </c>
      <c r="N73" s="8">
        <v>69</v>
      </c>
      <c r="O73" s="17" t="s">
        <v>51</v>
      </c>
      <c r="P73" s="17" t="s">
        <v>51</v>
      </c>
      <c r="Q73" s="8">
        <v>90</v>
      </c>
      <c r="R73" s="8">
        <v>75</v>
      </c>
      <c r="S73" s="8">
        <v>95</v>
      </c>
      <c r="T73" s="12">
        <f>D73*4+E73*3+F73*2+K73*2.5+M73*3+N73*3+Q73*2+R73*2.5+S73*2</f>
        <v>1721</v>
      </c>
      <c r="U73" s="12">
        <f>4+3+2+2.5+3+3+2+2.5+2</f>
        <v>24</v>
      </c>
      <c r="V73" s="12">
        <f>T73/U73</f>
        <v>71.7083333333333</v>
      </c>
      <c r="X73" s="17" t="s">
        <v>194</v>
      </c>
      <c r="Y73" s="18" t="s">
        <v>195</v>
      </c>
      <c r="Z73" s="13">
        <v>62</v>
      </c>
      <c r="AA73" s="13">
        <v>71</v>
      </c>
      <c r="AB73" s="17" t="s">
        <v>51</v>
      </c>
      <c r="AC73" s="17" t="s">
        <v>51</v>
      </c>
      <c r="AD73" s="8">
        <v>76</v>
      </c>
      <c r="AE73" s="8"/>
      <c r="AF73" s="8">
        <v>54</v>
      </c>
      <c r="AG73" s="13">
        <v>69</v>
      </c>
      <c r="AH73" s="13">
        <v>70</v>
      </c>
      <c r="AI73" s="17" t="s">
        <v>61</v>
      </c>
      <c r="AJ73" s="17" t="s">
        <v>51</v>
      </c>
      <c r="AK73" s="17" t="s">
        <v>53</v>
      </c>
      <c r="AL73" s="17" t="s">
        <v>51</v>
      </c>
      <c r="AM73" s="8">
        <v>90</v>
      </c>
      <c r="AN73" s="17" t="s">
        <v>52</v>
      </c>
      <c r="AO73" s="13">
        <v>66</v>
      </c>
      <c r="AP73" s="8">
        <v>77</v>
      </c>
      <c r="AQ73" s="17" t="s">
        <v>161</v>
      </c>
      <c r="AR73" s="17" t="s">
        <v>51</v>
      </c>
      <c r="AS73" s="8"/>
      <c r="AT73" s="17" t="s">
        <v>51</v>
      </c>
      <c r="AU73" s="12">
        <f>Z73*2+AA73*1.5+AD73*3.5+AF73*2+AG73*1.5+AH73*3.5+AI73+AK73*1.5+AM73*3+AN73*1.5+AO73*6+AP73*2+AQ73*1.5</f>
        <v>2155.5</v>
      </c>
      <c r="AV73" s="12">
        <f>2+1.5+3.5+2+1.5+3.5+1+1.5+3+1.5+6+2+1.5</f>
        <v>30.5</v>
      </c>
      <c r="AW73" s="12">
        <f>AU73/AV73</f>
        <v>70.672131147541</v>
      </c>
      <c r="AX73" s="12">
        <f>T73+AU73</f>
        <v>3876.5</v>
      </c>
      <c r="AY73" s="12">
        <f>U73+AV73</f>
        <v>54.5</v>
      </c>
      <c r="AZ73" s="12">
        <f>AX73/AY73</f>
        <v>71.1284403669725</v>
      </c>
      <c r="BA73" s="12">
        <f>0</f>
        <v>0</v>
      </c>
      <c r="BB73" s="12">
        <f>AZ73+BA73</f>
        <v>71.1284403669725</v>
      </c>
    </row>
    <row r="74" spans="1:54">
      <c r="A74" s="7">
        <v>71</v>
      </c>
      <c r="B74" s="17" t="s">
        <v>196</v>
      </c>
      <c r="C74" s="17" t="s">
        <v>197</v>
      </c>
      <c r="D74" s="8">
        <v>67</v>
      </c>
      <c r="E74" s="8">
        <v>73</v>
      </c>
      <c r="F74" s="8">
        <v>70</v>
      </c>
      <c r="G74" s="17" t="s">
        <v>51</v>
      </c>
      <c r="H74" s="17" t="s">
        <v>51</v>
      </c>
      <c r="I74" s="17" t="s">
        <v>51</v>
      </c>
      <c r="J74" s="17" t="s">
        <v>51</v>
      </c>
      <c r="K74" s="8">
        <v>81</v>
      </c>
      <c r="L74" s="17" t="s">
        <v>51</v>
      </c>
      <c r="M74" s="8">
        <v>76</v>
      </c>
      <c r="N74" s="8">
        <v>70</v>
      </c>
      <c r="O74" s="8">
        <v>79</v>
      </c>
      <c r="P74" s="17" t="s">
        <v>51</v>
      </c>
      <c r="Q74" s="8">
        <v>82</v>
      </c>
      <c r="R74" s="8">
        <v>63</v>
      </c>
      <c r="S74" s="8">
        <v>75</v>
      </c>
      <c r="T74" s="12">
        <f>D74*T554+E74*3+F74*2+K74*2.5+M74*3+N74*3+Q74*2+R74*2.5+S74*2+O74*2</f>
        <v>1629</v>
      </c>
      <c r="U74" s="12">
        <f>4+3+2+2.5+3+3+2+2+2.5+2</f>
        <v>26</v>
      </c>
      <c r="V74" s="12">
        <f>T74/U74</f>
        <v>62.6538461538462</v>
      </c>
      <c r="X74" s="17" t="s">
        <v>196</v>
      </c>
      <c r="Y74" s="17" t="s">
        <v>197</v>
      </c>
      <c r="Z74" s="13">
        <v>82</v>
      </c>
      <c r="AA74" s="13">
        <v>93</v>
      </c>
      <c r="AB74" s="17" t="s">
        <v>51</v>
      </c>
      <c r="AC74" s="17" t="s">
        <v>51</v>
      </c>
      <c r="AD74" s="8">
        <v>75</v>
      </c>
      <c r="AE74" s="17" t="s">
        <v>51</v>
      </c>
      <c r="AF74" s="8">
        <v>72</v>
      </c>
      <c r="AG74" s="13">
        <v>74</v>
      </c>
      <c r="AH74" s="13">
        <v>82</v>
      </c>
      <c r="AI74" s="17" t="s">
        <v>51</v>
      </c>
      <c r="AJ74" s="17" t="s">
        <v>51</v>
      </c>
      <c r="AK74" s="17" t="s">
        <v>53</v>
      </c>
      <c r="AL74" s="17" t="s">
        <v>51</v>
      </c>
      <c r="AM74" s="8">
        <v>92</v>
      </c>
      <c r="AN74" s="17" t="s">
        <v>52</v>
      </c>
      <c r="AO74" s="13">
        <v>73</v>
      </c>
      <c r="AP74" s="17" t="s">
        <v>51</v>
      </c>
      <c r="AQ74" s="17" t="s">
        <v>52</v>
      </c>
      <c r="AR74" s="17" t="s">
        <v>51</v>
      </c>
      <c r="AS74" s="17" t="s">
        <v>51</v>
      </c>
      <c r="AT74" s="17" t="s">
        <v>51</v>
      </c>
      <c r="AU74" s="12">
        <f>Z74*2+AA74*1.5+AD74*3.5+AF74*2+AG74*1.5+AH74*3.5+AK74*1.5+AM74*3+AN74*1.5+AO74*6+AQ74*1.5</f>
        <v>2174.5</v>
      </c>
      <c r="AV74" s="12">
        <f>2+1.5+3.5+2+1.5+3.5+1.5+3+1.5+6+1.5</f>
        <v>27.5</v>
      </c>
      <c r="AW74" s="12">
        <f>AU74/AV74</f>
        <v>79.0727272727273</v>
      </c>
      <c r="AX74" s="12">
        <f>T74+AU74</f>
        <v>3803.5</v>
      </c>
      <c r="AY74" s="12">
        <f>U74+AV74</f>
        <v>53.5</v>
      </c>
      <c r="AZ74" s="12">
        <f>AX74/AY74</f>
        <v>71.0934579439252</v>
      </c>
      <c r="BA74" s="12">
        <f>0</f>
        <v>0</v>
      </c>
      <c r="BB74" s="12">
        <f>AZ74+BA74</f>
        <v>71.0934579439252</v>
      </c>
    </row>
    <row r="75" spans="1:54">
      <c r="A75" s="9">
        <v>72</v>
      </c>
      <c r="B75" s="17" t="s">
        <v>198</v>
      </c>
      <c r="C75" s="18" t="s">
        <v>199</v>
      </c>
      <c r="D75" s="8">
        <v>66</v>
      </c>
      <c r="E75" s="8">
        <v>85</v>
      </c>
      <c r="F75" s="8">
        <v>84</v>
      </c>
      <c r="G75" s="17" t="s">
        <v>51</v>
      </c>
      <c r="H75" s="17" t="s">
        <v>51</v>
      </c>
      <c r="I75" s="17" t="s">
        <v>51</v>
      </c>
      <c r="J75" s="17" t="s">
        <v>51</v>
      </c>
      <c r="K75" s="8">
        <v>83</v>
      </c>
      <c r="L75" s="17" t="s">
        <v>51</v>
      </c>
      <c r="M75" s="8">
        <v>75</v>
      </c>
      <c r="N75" s="8">
        <v>75</v>
      </c>
      <c r="O75" s="17" t="s">
        <v>51</v>
      </c>
      <c r="P75" s="17" t="s">
        <v>51</v>
      </c>
      <c r="Q75" s="8">
        <v>88</v>
      </c>
      <c r="R75" s="8">
        <v>48</v>
      </c>
      <c r="S75" s="17" t="s">
        <v>51</v>
      </c>
      <c r="T75" s="12">
        <f>D75*4+E75*3+F75*2+K75*2.5+M75*3+N75*3+Q75*2+R75*2.5</f>
        <v>1640.5</v>
      </c>
      <c r="U75" s="12">
        <f>4+3+2+2.5+3+3+2+2.5</f>
        <v>22</v>
      </c>
      <c r="V75" s="12">
        <f>T75/U75</f>
        <v>74.5681818181818</v>
      </c>
      <c r="X75" s="17" t="s">
        <v>198</v>
      </c>
      <c r="Y75" s="18" t="s">
        <v>199</v>
      </c>
      <c r="Z75" s="13">
        <v>85</v>
      </c>
      <c r="AA75" s="13">
        <v>94</v>
      </c>
      <c r="AB75" s="17" t="s">
        <v>51</v>
      </c>
      <c r="AC75" s="17" t="s">
        <v>51</v>
      </c>
      <c r="AD75" s="8">
        <v>62</v>
      </c>
      <c r="AE75" s="8"/>
      <c r="AF75" s="8">
        <v>54</v>
      </c>
      <c r="AG75" s="13">
        <v>70</v>
      </c>
      <c r="AH75" s="13">
        <v>48</v>
      </c>
      <c r="AI75" s="17" t="s">
        <v>61</v>
      </c>
      <c r="AJ75" s="17" t="s">
        <v>51</v>
      </c>
      <c r="AK75" s="17" t="s">
        <v>53</v>
      </c>
      <c r="AL75" s="17" t="s">
        <v>51</v>
      </c>
      <c r="AM75" s="8">
        <v>61</v>
      </c>
      <c r="AN75" s="17" t="s">
        <v>61</v>
      </c>
      <c r="AO75" s="13">
        <v>62</v>
      </c>
      <c r="AP75" s="8">
        <v>86</v>
      </c>
      <c r="AQ75" s="17" t="s">
        <v>61</v>
      </c>
      <c r="AR75" s="17" t="s">
        <v>51</v>
      </c>
      <c r="AS75" s="17" t="s">
        <v>51</v>
      </c>
      <c r="AT75" s="17" t="s">
        <v>51</v>
      </c>
      <c r="AU75" s="12">
        <f>Z75*2+AA75*1.5+AD75*3.5+AF75*2+AG75*1.5+AH75*3.5+AI75+AK75*1.5+AM75*3+AN75*1.5+AO75*6+AP75*2+AQ75*1.5</f>
        <v>2033.5</v>
      </c>
      <c r="AV75" s="12">
        <f>2+1.5+3.5+2+1.5+3.5+1+1.5+3+1.5+6+2+1.5</f>
        <v>30.5</v>
      </c>
      <c r="AW75" s="12">
        <f>AU75/AV75</f>
        <v>66.672131147541</v>
      </c>
      <c r="AX75" s="12">
        <f>T75+AU75</f>
        <v>3674</v>
      </c>
      <c r="AY75" s="12">
        <f>U75+AV75</f>
        <v>52.5</v>
      </c>
      <c r="AZ75" s="12">
        <f>AX75/AY75</f>
        <v>69.9809523809524</v>
      </c>
      <c r="BA75" s="12">
        <v>1</v>
      </c>
      <c r="BB75" s="12">
        <f>AZ75+BA75</f>
        <v>70.9809523809524</v>
      </c>
    </row>
    <row r="76" spans="1:54">
      <c r="A76" s="9">
        <v>73</v>
      </c>
      <c r="B76" s="17" t="s">
        <v>200</v>
      </c>
      <c r="C76" s="18" t="s">
        <v>201</v>
      </c>
      <c r="D76" s="8">
        <v>49</v>
      </c>
      <c r="E76" s="8">
        <v>60</v>
      </c>
      <c r="F76" s="8">
        <v>60</v>
      </c>
      <c r="G76" s="17" t="s">
        <v>51</v>
      </c>
      <c r="H76" s="17" t="s">
        <v>51</v>
      </c>
      <c r="I76" s="17" t="s">
        <v>51</v>
      </c>
      <c r="J76" s="17" t="s">
        <v>51</v>
      </c>
      <c r="K76" s="8">
        <v>78</v>
      </c>
      <c r="L76" s="17" t="s">
        <v>51</v>
      </c>
      <c r="M76" s="8">
        <v>71</v>
      </c>
      <c r="N76" s="8">
        <v>64</v>
      </c>
      <c r="O76" s="17" t="s">
        <v>51</v>
      </c>
      <c r="P76" s="17" t="s">
        <v>51</v>
      </c>
      <c r="Q76" s="8">
        <v>80</v>
      </c>
      <c r="R76" s="8">
        <v>67</v>
      </c>
      <c r="S76" s="17" t="s">
        <v>51</v>
      </c>
      <c r="T76" s="12">
        <f>D76*4+E76*3+F76*2+K76*2.5+M76*3+N76*3+Q76*2+R76*2.5</f>
        <v>1423.5</v>
      </c>
      <c r="U76" s="12">
        <f>4+3+2+2.5+3+3+2+2.5</f>
        <v>22</v>
      </c>
      <c r="V76" s="12">
        <f>T76/U76</f>
        <v>64.7045454545455</v>
      </c>
      <c r="X76" s="17" t="s">
        <v>200</v>
      </c>
      <c r="Y76" s="17" t="s">
        <v>201</v>
      </c>
      <c r="Z76" s="13">
        <v>70</v>
      </c>
      <c r="AA76" s="13">
        <v>84</v>
      </c>
      <c r="AB76" s="17" t="s">
        <v>51</v>
      </c>
      <c r="AC76" s="8"/>
      <c r="AD76" s="8">
        <v>87</v>
      </c>
      <c r="AE76" s="17" t="s">
        <v>51</v>
      </c>
      <c r="AF76" s="8">
        <v>80</v>
      </c>
      <c r="AG76" s="13">
        <v>73</v>
      </c>
      <c r="AH76" s="13">
        <v>65</v>
      </c>
      <c r="AI76" s="17" t="s">
        <v>61</v>
      </c>
      <c r="AJ76" s="17" t="s">
        <v>51</v>
      </c>
      <c r="AK76" s="17" t="s">
        <v>53</v>
      </c>
      <c r="AL76" s="17" t="s">
        <v>51</v>
      </c>
      <c r="AM76" s="8">
        <v>78</v>
      </c>
      <c r="AN76" s="17" t="s">
        <v>61</v>
      </c>
      <c r="AO76" s="13">
        <v>67</v>
      </c>
      <c r="AP76" s="8">
        <v>80</v>
      </c>
      <c r="AQ76" s="17" t="s">
        <v>56</v>
      </c>
      <c r="AR76" s="17" t="s">
        <v>51</v>
      </c>
      <c r="AS76" s="17" t="s">
        <v>51</v>
      </c>
      <c r="AT76" s="17" t="s">
        <v>51</v>
      </c>
      <c r="AU76" s="12">
        <f>Z76*2+AA76*1.5+AD76*3.5+AF76*2+AG76*1.5+AH76*3.5+AI76+AK76*1.5+AM76*3+AN76*1.5+AO76*6+AP76*2+AQ76*1.5</f>
        <v>2291</v>
      </c>
      <c r="AV76" s="12">
        <f>2+1.5+3.5+2+1.5+3.5+1+1.5+3+1.5+6+2+1.5</f>
        <v>30.5</v>
      </c>
      <c r="AW76" s="12">
        <f>AU76/AV76</f>
        <v>75.1147540983606</v>
      </c>
      <c r="AX76" s="12">
        <f>T76+AU76</f>
        <v>3714.5</v>
      </c>
      <c r="AY76" s="12">
        <f>U76+AV76</f>
        <v>52.5</v>
      </c>
      <c r="AZ76" s="12">
        <f>AX76/AY76</f>
        <v>70.7523809523809</v>
      </c>
      <c r="BA76" s="12">
        <f>0</f>
        <v>0</v>
      </c>
      <c r="BB76" s="12">
        <f>AZ76+BA76</f>
        <v>70.7523809523809</v>
      </c>
    </row>
    <row r="77" spans="1:54">
      <c r="A77" s="9">
        <v>74</v>
      </c>
      <c r="B77" s="17" t="s">
        <v>202</v>
      </c>
      <c r="C77" s="18" t="s">
        <v>203</v>
      </c>
      <c r="D77" s="8">
        <v>72</v>
      </c>
      <c r="E77" s="8">
        <v>63</v>
      </c>
      <c r="F77" s="8">
        <v>71</v>
      </c>
      <c r="G77" s="17" t="s">
        <v>51</v>
      </c>
      <c r="H77" s="17" t="s">
        <v>51</v>
      </c>
      <c r="I77" s="8">
        <v>44</v>
      </c>
      <c r="J77" s="8">
        <v>52</v>
      </c>
      <c r="K77" s="8">
        <v>62</v>
      </c>
      <c r="L77" s="17" t="s">
        <v>51</v>
      </c>
      <c r="M77" s="8">
        <v>88</v>
      </c>
      <c r="N77" s="8">
        <v>63</v>
      </c>
      <c r="O77" s="17" t="s">
        <v>51</v>
      </c>
      <c r="P77" s="17" t="s">
        <v>51</v>
      </c>
      <c r="Q77" s="8">
        <v>94</v>
      </c>
      <c r="R77" s="8">
        <v>64</v>
      </c>
      <c r="S77" s="8">
        <v>65</v>
      </c>
      <c r="T77" s="12">
        <f>D77*4+E77*3+F77*2+K77*2.5+M77*3+N77*3+Q77*2+R77*2.5+S77*2+I77*4.5+J77*3</f>
        <v>2059</v>
      </c>
      <c r="U77" s="12">
        <f>4+3+2+4.5+3+2.5+3+3+2+2.5+2</f>
        <v>31.5</v>
      </c>
      <c r="V77" s="12">
        <f>T77/U77</f>
        <v>65.3650793650794</v>
      </c>
      <c r="X77" s="17" t="s">
        <v>202</v>
      </c>
      <c r="Y77" s="17" t="s">
        <v>203</v>
      </c>
      <c r="Z77" s="13">
        <v>78</v>
      </c>
      <c r="AA77" s="13">
        <v>77</v>
      </c>
      <c r="AB77" s="8">
        <v>78</v>
      </c>
      <c r="AC77" s="17" t="s">
        <v>61</v>
      </c>
      <c r="AD77" s="8">
        <v>61</v>
      </c>
      <c r="AE77" s="17" t="s">
        <v>51</v>
      </c>
      <c r="AF77" s="8">
        <v>77</v>
      </c>
      <c r="AG77" s="13">
        <v>86</v>
      </c>
      <c r="AH77" s="13">
        <v>69</v>
      </c>
      <c r="AI77" s="17" t="s">
        <v>61</v>
      </c>
      <c r="AJ77" s="8">
        <v>61</v>
      </c>
      <c r="AK77" s="17" t="s">
        <v>53</v>
      </c>
      <c r="AL77" s="17" t="s">
        <v>56</v>
      </c>
      <c r="AM77" s="8">
        <v>84</v>
      </c>
      <c r="AN77" s="17" t="s">
        <v>52</v>
      </c>
      <c r="AO77" s="13">
        <v>67</v>
      </c>
      <c r="AP77" s="8">
        <v>94</v>
      </c>
      <c r="AQ77" s="17" t="s">
        <v>56</v>
      </c>
      <c r="AR77" s="17" t="s">
        <v>52</v>
      </c>
      <c r="AS77" s="17" t="s">
        <v>51</v>
      </c>
      <c r="AT77" s="17" t="s">
        <v>51</v>
      </c>
      <c r="AU77" s="12">
        <f>Z77*2+AA77*1.5+AB77*2.5+AC77+AD77*3.5+AF77*2+AG77*1.5+AH77*3.5+AI77+AJ77*4.5+AK77*1.5+AL77*1.5+AM77*3+AN77*1.5+AO77*6+AP77*2+AQ77*1.5+AR77</f>
        <v>3066</v>
      </c>
      <c r="AV77" s="12">
        <f>2+1.5+2.5+1+3.5+2+1.5+3.5+1+4.5+1.5+1.5+3+1.5+6+2+1.5+1</f>
        <v>41</v>
      </c>
      <c r="AW77" s="12">
        <f>AU77/AV77</f>
        <v>74.780487804878</v>
      </c>
      <c r="AX77" s="12">
        <f>T77+AU77</f>
        <v>5125</v>
      </c>
      <c r="AY77" s="12">
        <f>U77+AV77</f>
        <v>72.5</v>
      </c>
      <c r="AZ77" s="12">
        <f>AX77/AY77</f>
        <v>70.6896551724138</v>
      </c>
      <c r="BA77" s="12">
        <f>0</f>
        <v>0</v>
      </c>
      <c r="BB77" s="12">
        <f>AZ77+BA77</f>
        <v>70.6896551724138</v>
      </c>
    </row>
    <row r="78" spans="1:54">
      <c r="A78" s="9">
        <v>75</v>
      </c>
      <c r="B78" s="17" t="s">
        <v>204</v>
      </c>
      <c r="C78" s="18" t="s">
        <v>205</v>
      </c>
      <c r="D78" s="8">
        <v>51</v>
      </c>
      <c r="E78" s="8">
        <v>87</v>
      </c>
      <c r="F78" s="8">
        <v>44</v>
      </c>
      <c r="G78" s="17" t="s">
        <v>51</v>
      </c>
      <c r="H78" s="17" t="s">
        <v>51</v>
      </c>
      <c r="I78" s="17" t="s">
        <v>51</v>
      </c>
      <c r="J78" s="17" t="s">
        <v>51</v>
      </c>
      <c r="K78" s="8">
        <v>69</v>
      </c>
      <c r="L78" s="17" t="s">
        <v>51</v>
      </c>
      <c r="M78" s="8">
        <v>79</v>
      </c>
      <c r="N78" s="8">
        <v>73</v>
      </c>
      <c r="O78" s="17" t="s">
        <v>51</v>
      </c>
      <c r="P78" s="17" t="s">
        <v>51</v>
      </c>
      <c r="Q78" s="8">
        <v>91</v>
      </c>
      <c r="R78" s="8">
        <v>60</v>
      </c>
      <c r="S78" s="17" t="s">
        <v>51</v>
      </c>
      <c r="T78" s="12">
        <f>D78*4+E78*3+F78*2+K78*2.5+M78*3+N78*3+Q78*2+R78*2.5</f>
        <v>1513.5</v>
      </c>
      <c r="U78" s="12">
        <f>4+3+2+2.5+3+3+2+2.5</f>
        <v>22</v>
      </c>
      <c r="V78" s="12">
        <f>T78/U78</f>
        <v>68.7954545454545</v>
      </c>
      <c r="X78" s="17" t="s">
        <v>204</v>
      </c>
      <c r="Y78" s="17" t="s">
        <v>205</v>
      </c>
      <c r="Z78" s="13">
        <v>60</v>
      </c>
      <c r="AA78" s="13">
        <v>92</v>
      </c>
      <c r="AB78" s="17" t="s">
        <v>51</v>
      </c>
      <c r="AC78" s="17" t="s">
        <v>51</v>
      </c>
      <c r="AD78" s="8">
        <v>61</v>
      </c>
      <c r="AE78" s="17" t="s">
        <v>51</v>
      </c>
      <c r="AF78" s="8">
        <v>72</v>
      </c>
      <c r="AG78" s="13">
        <v>65</v>
      </c>
      <c r="AH78" s="13">
        <v>64</v>
      </c>
      <c r="AI78" s="17" t="s">
        <v>51</v>
      </c>
      <c r="AJ78" s="17" t="s">
        <v>51</v>
      </c>
      <c r="AK78" s="17" t="s">
        <v>53</v>
      </c>
      <c r="AL78" s="17" t="s">
        <v>51</v>
      </c>
      <c r="AM78" s="8">
        <v>85</v>
      </c>
      <c r="AN78" s="17" t="s">
        <v>61</v>
      </c>
      <c r="AO78" s="13">
        <v>76</v>
      </c>
      <c r="AP78" s="8">
        <v>82</v>
      </c>
      <c r="AQ78" s="17" t="s">
        <v>53</v>
      </c>
      <c r="AR78" s="17" t="s">
        <v>51</v>
      </c>
      <c r="AS78" s="17" t="s">
        <v>51</v>
      </c>
      <c r="AT78" s="17" t="s">
        <v>51</v>
      </c>
      <c r="AU78" s="12">
        <f>Z78*2+AA78*1.5+AD78*3.5+AF78*2+AG78*1.5+AH78*3.5+AK78*1.5+AM78*3+AN78*1.5+AO78*6+AP78*2+AQ78*1.5</f>
        <v>2119.5</v>
      </c>
      <c r="AV78" s="12">
        <f>2+1.5+3.5+2+1.5+3.5+1.5+3+1.5+6+2+1.5</f>
        <v>29.5</v>
      </c>
      <c r="AW78" s="12">
        <f>AU78/AV78</f>
        <v>71.8474576271186</v>
      </c>
      <c r="AX78" s="12">
        <f>T78+AU78</f>
        <v>3633</v>
      </c>
      <c r="AY78" s="12">
        <f>U78+AV78</f>
        <v>51.5</v>
      </c>
      <c r="AZ78" s="12">
        <f>AX78/AY78</f>
        <v>70.5436893203884</v>
      </c>
      <c r="BA78" s="12">
        <f>0</f>
        <v>0</v>
      </c>
      <c r="BB78" s="12">
        <f>AZ78+BA78</f>
        <v>70.5436893203884</v>
      </c>
    </row>
    <row r="79" spans="1:54">
      <c r="A79" s="9">
        <v>76</v>
      </c>
      <c r="B79" s="17" t="s">
        <v>206</v>
      </c>
      <c r="C79" s="18" t="s">
        <v>207</v>
      </c>
      <c r="D79" s="8">
        <v>73</v>
      </c>
      <c r="E79" s="8">
        <v>73</v>
      </c>
      <c r="F79" s="8">
        <v>63</v>
      </c>
      <c r="G79" s="17" t="s">
        <v>51</v>
      </c>
      <c r="H79" s="17" t="s">
        <v>51</v>
      </c>
      <c r="I79" s="17" t="s">
        <v>51</v>
      </c>
      <c r="J79" s="8">
        <v>28</v>
      </c>
      <c r="K79" s="8">
        <v>63</v>
      </c>
      <c r="L79" s="8">
        <v>61</v>
      </c>
      <c r="M79" s="8">
        <v>74</v>
      </c>
      <c r="N79" s="8">
        <v>70</v>
      </c>
      <c r="O79" s="17" t="s">
        <v>51</v>
      </c>
      <c r="P79" s="17" t="s">
        <v>52</v>
      </c>
      <c r="Q79" s="8">
        <v>88</v>
      </c>
      <c r="R79" s="8">
        <v>77</v>
      </c>
      <c r="S79" s="17" t="s">
        <v>51</v>
      </c>
      <c r="T79" s="12">
        <f>D79*4+E79*3+F79*2+J79*3+K79*2.5+M79*3+N79*3+P79*1.5+Q79*2+R79*2.5+L79*1.5</f>
        <v>1898</v>
      </c>
      <c r="U79" s="12">
        <f>4+3+2+3+2.5+1.5+3+3+1.5+2+2.5</f>
        <v>28</v>
      </c>
      <c r="V79" s="12">
        <f>T79/U79</f>
        <v>67.7857142857143</v>
      </c>
      <c r="X79" s="17" t="s">
        <v>206</v>
      </c>
      <c r="Y79" s="18" t="s">
        <v>207</v>
      </c>
      <c r="Z79" s="13">
        <v>83</v>
      </c>
      <c r="AA79" s="13">
        <v>92</v>
      </c>
      <c r="AB79" s="8">
        <v>86</v>
      </c>
      <c r="AC79" s="17" t="s">
        <v>51</v>
      </c>
      <c r="AD79" s="8">
        <v>66</v>
      </c>
      <c r="AE79" s="17" t="s">
        <v>51</v>
      </c>
      <c r="AF79" s="8">
        <v>72</v>
      </c>
      <c r="AG79" s="13">
        <v>56</v>
      </c>
      <c r="AH79" s="13">
        <v>85</v>
      </c>
      <c r="AI79" s="17" t="s">
        <v>52</v>
      </c>
      <c r="AJ79" s="8">
        <v>54</v>
      </c>
      <c r="AK79" s="17" t="s">
        <v>53</v>
      </c>
      <c r="AL79" s="17" t="s">
        <v>61</v>
      </c>
      <c r="AM79" s="8">
        <v>82</v>
      </c>
      <c r="AN79" s="17" t="s">
        <v>52</v>
      </c>
      <c r="AO79" s="13">
        <v>61</v>
      </c>
      <c r="AP79" s="8">
        <v>82</v>
      </c>
      <c r="AQ79" s="17" t="s">
        <v>61</v>
      </c>
      <c r="AR79" s="17" t="s">
        <v>51</v>
      </c>
      <c r="AS79" s="8">
        <v>66</v>
      </c>
      <c r="AT79" s="17" t="s">
        <v>51</v>
      </c>
      <c r="AU79" s="12">
        <f>Z79*2+AA79*1.5+AB79*2.5+AD79*3.5+AF79*2+AG79*1.5+AH79*3.5+AI79+AJ79*4.5+AK79*1.5+AL79*1.5+AM79*3+AN79*1.5+AO79*6+AP79*2+AQ79*1.5+AS79*2</f>
        <v>2961.5</v>
      </c>
      <c r="AV79" s="12">
        <f>2+1.5+2.5+3.5+2+1.5+3.5+1+4.5+1.5+1.5+3+1.5+6+2+1.5+2</f>
        <v>41</v>
      </c>
      <c r="AW79" s="12">
        <f>AU79/AV79</f>
        <v>72.2317073170732</v>
      </c>
      <c r="AX79" s="12">
        <f>T79+AU79</f>
        <v>4859.5</v>
      </c>
      <c r="AY79" s="12">
        <f>U79+AV79</f>
        <v>69</v>
      </c>
      <c r="AZ79" s="12">
        <f>AX79/AY79</f>
        <v>70.4275362318841</v>
      </c>
      <c r="BA79" s="12">
        <f>0</f>
        <v>0</v>
      </c>
      <c r="BB79" s="12">
        <f>AZ79+BA79</f>
        <v>70.4275362318841</v>
      </c>
    </row>
    <row r="80" spans="1:54">
      <c r="A80" s="9">
        <v>77</v>
      </c>
      <c r="B80" s="17" t="s">
        <v>208</v>
      </c>
      <c r="C80" s="18" t="s">
        <v>209</v>
      </c>
      <c r="D80" s="8">
        <v>63</v>
      </c>
      <c r="E80" s="8">
        <v>63</v>
      </c>
      <c r="F80" s="8">
        <v>65</v>
      </c>
      <c r="G80" s="17" t="s">
        <v>51</v>
      </c>
      <c r="H80" s="17" t="s">
        <v>51</v>
      </c>
      <c r="I80" s="17" t="s">
        <v>51</v>
      </c>
      <c r="J80" s="17" t="s">
        <v>51</v>
      </c>
      <c r="K80" s="8">
        <v>77</v>
      </c>
      <c r="L80" s="17" t="s">
        <v>51</v>
      </c>
      <c r="M80" s="8">
        <v>89</v>
      </c>
      <c r="N80" s="8">
        <v>46</v>
      </c>
      <c r="O80" s="17" t="s">
        <v>51</v>
      </c>
      <c r="P80" s="17" t="s">
        <v>51</v>
      </c>
      <c r="Q80" s="8">
        <v>98</v>
      </c>
      <c r="R80" s="8">
        <v>55</v>
      </c>
      <c r="S80" s="8">
        <v>93</v>
      </c>
      <c r="T80" s="12">
        <f>D80*4+E80*3+F80*2+K80*2.5+M80*3+N80*3+Q80*2+R80*2.5+S80*2</f>
        <v>1688</v>
      </c>
      <c r="U80" s="12">
        <f>4+3+2+2.5+3+3+2+2.5+2</f>
        <v>24</v>
      </c>
      <c r="V80" s="12">
        <f>T80/U80</f>
        <v>70.3333333333333</v>
      </c>
      <c r="X80" s="17" t="s">
        <v>208</v>
      </c>
      <c r="Y80" s="18" t="s">
        <v>209</v>
      </c>
      <c r="Z80" s="13">
        <v>65</v>
      </c>
      <c r="AA80" s="13">
        <v>68</v>
      </c>
      <c r="AB80" s="17" t="s">
        <v>51</v>
      </c>
      <c r="AC80" s="17" t="s">
        <v>51</v>
      </c>
      <c r="AD80" s="8">
        <v>44</v>
      </c>
      <c r="AE80" s="17" t="s">
        <v>51</v>
      </c>
      <c r="AF80" s="8">
        <v>72</v>
      </c>
      <c r="AG80" s="13">
        <v>71</v>
      </c>
      <c r="AH80" s="13">
        <v>73</v>
      </c>
      <c r="AI80" s="17" t="s">
        <v>56</v>
      </c>
      <c r="AJ80" s="17" t="s">
        <v>51</v>
      </c>
      <c r="AK80" s="17" t="s">
        <v>53</v>
      </c>
      <c r="AL80" s="17" t="s">
        <v>51</v>
      </c>
      <c r="AM80" s="8">
        <v>80</v>
      </c>
      <c r="AN80" s="17" t="s">
        <v>56</v>
      </c>
      <c r="AO80" s="13">
        <v>65</v>
      </c>
      <c r="AP80" s="8">
        <v>84</v>
      </c>
      <c r="AQ80" s="17" t="s">
        <v>61</v>
      </c>
      <c r="AR80" s="17" t="s">
        <v>51</v>
      </c>
      <c r="AS80" s="17" t="s">
        <v>51</v>
      </c>
      <c r="AT80" s="17" t="s">
        <v>51</v>
      </c>
      <c r="AU80" s="12">
        <f>Z80*2+AA80*1.5+AD80*3.5+AF80*2+AG80*1.5+AH80*3.5+AI80+AK80*1.5+AM80*3+AN80*1.5+AO80*6+AP80*2+AQ80*1.5</f>
        <v>2137.5</v>
      </c>
      <c r="AV80" s="12">
        <f>2+1.5+3.5+2+1.5+3.5+1+1.5+3+1.5+6+2+1.5</f>
        <v>30.5</v>
      </c>
      <c r="AW80" s="12">
        <f>AU80/AV80</f>
        <v>70.0819672131148</v>
      </c>
      <c r="AX80" s="12">
        <f>T80+AU80</f>
        <v>3825.5</v>
      </c>
      <c r="AY80" s="12">
        <f>U80+AV80</f>
        <v>54.5</v>
      </c>
      <c r="AZ80" s="12">
        <f>AX80/AY80</f>
        <v>70.1926605504587</v>
      </c>
      <c r="BA80" s="12">
        <f>0</f>
        <v>0</v>
      </c>
      <c r="BB80" s="12">
        <f>AZ80+BA80</f>
        <v>70.1926605504587</v>
      </c>
    </row>
    <row r="81" spans="1:54">
      <c r="A81" s="9">
        <v>78</v>
      </c>
      <c r="B81" s="17" t="s">
        <v>210</v>
      </c>
      <c r="C81" s="17" t="s">
        <v>211</v>
      </c>
      <c r="D81" s="8">
        <v>62</v>
      </c>
      <c r="E81" s="8">
        <v>72</v>
      </c>
      <c r="F81" s="8">
        <v>60</v>
      </c>
      <c r="G81" s="17" t="s">
        <v>51</v>
      </c>
      <c r="H81" s="17" t="s">
        <v>51</v>
      </c>
      <c r="I81" s="17" t="s">
        <v>51</v>
      </c>
      <c r="J81" s="8">
        <v>51</v>
      </c>
      <c r="K81" s="8">
        <v>80</v>
      </c>
      <c r="L81" s="17" t="s">
        <v>51</v>
      </c>
      <c r="M81" s="8">
        <v>74</v>
      </c>
      <c r="N81" s="8">
        <v>70</v>
      </c>
      <c r="O81" s="17" t="s">
        <v>51</v>
      </c>
      <c r="P81" s="17" t="s">
        <v>51</v>
      </c>
      <c r="Q81" s="8">
        <v>87</v>
      </c>
      <c r="R81" s="8">
        <v>66</v>
      </c>
      <c r="S81" s="8">
        <v>95</v>
      </c>
      <c r="T81" s="12">
        <f>D81*4+E81*3+F81*2+K81*2.5+M81*3+N81*3+Q81*2+R81*2.5+S81*2+J81*3</f>
        <v>1898</v>
      </c>
      <c r="U81" s="12">
        <f>4+3+2+3+2.5+3+3+2+2.5+2</f>
        <v>27</v>
      </c>
      <c r="V81" s="12">
        <f>T81/U81</f>
        <v>70.2962962962963</v>
      </c>
      <c r="X81" s="17" t="s">
        <v>210</v>
      </c>
      <c r="Y81" s="18" t="s">
        <v>211</v>
      </c>
      <c r="Z81" s="13">
        <v>62</v>
      </c>
      <c r="AA81" s="13">
        <v>85</v>
      </c>
      <c r="AB81" s="17" t="s">
        <v>51</v>
      </c>
      <c r="AC81" s="17" t="s">
        <v>51</v>
      </c>
      <c r="AD81" s="8">
        <v>67</v>
      </c>
      <c r="AE81" s="8"/>
      <c r="AF81" s="8">
        <v>57</v>
      </c>
      <c r="AG81" s="13">
        <v>65</v>
      </c>
      <c r="AH81" s="13">
        <v>63</v>
      </c>
      <c r="AI81" s="17" t="s">
        <v>51</v>
      </c>
      <c r="AJ81" s="17" t="s">
        <v>51</v>
      </c>
      <c r="AK81" s="17" t="s">
        <v>53</v>
      </c>
      <c r="AL81" s="17" t="s">
        <v>51</v>
      </c>
      <c r="AM81" s="8">
        <v>85</v>
      </c>
      <c r="AN81" s="17" t="s">
        <v>61</v>
      </c>
      <c r="AO81" s="13">
        <v>67</v>
      </c>
      <c r="AP81" s="8">
        <v>83</v>
      </c>
      <c r="AQ81" s="17" t="s">
        <v>51</v>
      </c>
      <c r="AR81" s="17" t="s">
        <v>51</v>
      </c>
      <c r="AS81" s="17" t="s">
        <v>51</v>
      </c>
      <c r="AT81" s="17" t="s">
        <v>51</v>
      </c>
      <c r="AU81" s="12">
        <f>Z81*2+AA81*1.5+AD81*3.5+AF81*2+AG81*1.5+AH81*3.5+AK81*1.5+AM81*3+AN81*1.5+AO81*6+AP81*2</f>
        <v>1951</v>
      </c>
      <c r="AV81" s="12">
        <f>2+1.5+3.5+2+1.5+3.5+1.5+3+1.5+6+2</f>
        <v>28</v>
      </c>
      <c r="AW81" s="12">
        <f>AU81/AV81</f>
        <v>69.6785714285714</v>
      </c>
      <c r="AX81" s="12">
        <f>T81+AU81</f>
        <v>3849</v>
      </c>
      <c r="AY81" s="12">
        <f>U81+AV81</f>
        <v>55</v>
      </c>
      <c r="AZ81" s="12">
        <f>AX81/AY81</f>
        <v>69.9818181818182</v>
      </c>
      <c r="BA81" s="12">
        <f>0</f>
        <v>0</v>
      </c>
      <c r="BB81" s="12">
        <f>AZ81+BA81</f>
        <v>69.9818181818182</v>
      </c>
    </row>
    <row r="82" spans="1:54">
      <c r="A82" s="9">
        <v>79</v>
      </c>
      <c r="B82" s="17" t="s">
        <v>212</v>
      </c>
      <c r="C82" s="18" t="s">
        <v>213</v>
      </c>
      <c r="D82" s="8">
        <v>60</v>
      </c>
      <c r="E82" s="8">
        <v>65</v>
      </c>
      <c r="F82" s="8">
        <v>77</v>
      </c>
      <c r="G82" s="17" t="s">
        <v>51</v>
      </c>
      <c r="H82" s="17" t="s">
        <v>51</v>
      </c>
      <c r="I82" s="17" t="s">
        <v>51</v>
      </c>
      <c r="J82" s="17" t="s">
        <v>51</v>
      </c>
      <c r="K82" s="8">
        <v>76</v>
      </c>
      <c r="L82" s="17" t="s">
        <v>51</v>
      </c>
      <c r="M82" s="8">
        <v>60</v>
      </c>
      <c r="N82" s="8">
        <v>79</v>
      </c>
      <c r="O82" s="17" t="s">
        <v>51</v>
      </c>
      <c r="P82" s="17" t="s">
        <v>51</v>
      </c>
      <c r="Q82" s="8">
        <v>62</v>
      </c>
      <c r="R82" s="8">
        <v>44</v>
      </c>
      <c r="S82" s="8">
        <v>90</v>
      </c>
      <c r="T82" s="12">
        <f>D82*4+E82*3+F82*2+K82*2.5+M82*3+N82*3+Q82*2+R82*2.5+S82*2</f>
        <v>1610</v>
      </c>
      <c r="U82" s="12">
        <f>4+3+2+2.5+3+3+2+2.5+2</f>
        <v>24</v>
      </c>
      <c r="V82" s="12">
        <f>T82/U82</f>
        <v>67.0833333333333</v>
      </c>
      <c r="X82" s="17" t="s">
        <v>212</v>
      </c>
      <c r="Y82" s="18" t="s">
        <v>213</v>
      </c>
      <c r="Z82" s="13">
        <v>65</v>
      </c>
      <c r="AA82" s="13">
        <v>89</v>
      </c>
      <c r="AB82" s="17" t="s">
        <v>51</v>
      </c>
      <c r="AC82" s="17" t="s">
        <v>51</v>
      </c>
      <c r="AD82" s="8">
        <v>53</v>
      </c>
      <c r="AE82" s="17" t="s">
        <v>51</v>
      </c>
      <c r="AF82" s="8">
        <v>75</v>
      </c>
      <c r="AG82" s="13">
        <v>71</v>
      </c>
      <c r="AH82" s="13">
        <v>65</v>
      </c>
      <c r="AI82" s="17" t="s">
        <v>51</v>
      </c>
      <c r="AJ82" s="17" t="s">
        <v>51</v>
      </c>
      <c r="AK82" s="17" t="s">
        <v>53</v>
      </c>
      <c r="AL82" s="17" t="s">
        <v>51</v>
      </c>
      <c r="AM82" s="8">
        <v>91</v>
      </c>
      <c r="AN82" s="17" t="s">
        <v>61</v>
      </c>
      <c r="AO82" s="13">
        <v>72</v>
      </c>
      <c r="AP82" s="8">
        <v>90</v>
      </c>
      <c r="AQ82" s="17" t="s">
        <v>51</v>
      </c>
      <c r="AR82" s="17" t="s">
        <v>51</v>
      </c>
      <c r="AS82" s="17" t="s">
        <v>51</v>
      </c>
      <c r="AT82" s="17" t="s">
        <v>51</v>
      </c>
      <c r="AU82" s="12">
        <f>Z82*2+AA82*1.5+AD82*3.5+AF82*2+AG82*1.5+AH82*3.5+AK82*1.5+AM82*3+AN82*1.5+AO82*6+AP82*2</f>
        <v>2028</v>
      </c>
      <c r="AV82" s="12">
        <f>2+1.5+3.5+2+1.5+3.5+1.5+3+1.5+6+2</f>
        <v>28</v>
      </c>
      <c r="AW82" s="12">
        <f>AU82/AV82</f>
        <v>72.4285714285714</v>
      </c>
      <c r="AX82" s="12">
        <f>T82+AU82</f>
        <v>3638</v>
      </c>
      <c r="AY82" s="12">
        <f>U82+AV82</f>
        <v>52</v>
      </c>
      <c r="AZ82" s="12">
        <f>AX82/AY82</f>
        <v>69.9615384615385</v>
      </c>
      <c r="BA82" s="12">
        <f>0</f>
        <v>0</v>
      </c>
      <c r="BB82" s="12">
        <f>AZ82+BA82</f>
        <v>69.9615384615385</v>
      </c>
    </row>
    <row r="83" spans="1:54">
      <c r="A83" s="9">
        <v>80</v>
      </c>
      <c r="B83" s="17" t="s">
        <v>214</v>
      </c>
      <c r="C83" s="17" t="s">
        <v>215</v>
      </c>
      <c r="D83" s="8">
        <v>74</v>
      </c>
      <c r="E83" s="8">
        <v>64</v>
      </c>
      <c r="F83" s="8">
        <v>62</v>
      </c>
      <c r="G83" s="17" t="s">
        <v>51</v>
      </c>
      <c r="H83" s="17" t="s">
        <v>51</v>
      </c>
      <c r="I83" s="17" t="s">
        <v>51</v>
      </c>
      <c r="J83" s="17" t="s">
        <v>51</v>
      </c>
      <c r="K83" s="8">
        <v>78</v>
      </c>
      <c r="L83" s="17" t="s">
        <v>51</v>
      </c>
      <c r="M83" s="8">
        <v>83</v>
      </c>
      <c r="N83" s="8">
        <v>68</v>
      </c>
      <c r="O83" s="17" t="s">
        <v>51</v>
      </c>
      <c r="P83" s="17" t="s">
        <v>51</v>
      </c>
      <c r="Q83" s="8">
        <v>82</v>
      </c>
      <c r="R83" s="8">
        <v>65</v>
      </c>
      <c r="S83" s="8">
        <v>65</v>
      </c>
      <c r="T83" s="12">
        <f>D83*4+E83*3+F83*2+K83*2.5+M83*3+N83*3+Q83*2+R83*2.5+S83*2</f>
        <v>1716.5</v>
      </c>
      <c r="U83" s="12">
        <f>4+3+2+2.5+3+3+2+2.5+2</f>
        <v>24</v>
      </c>
      <c r="V83" s="12">
        <f>T83/U83</f>
        <v>71.5208333333333</v>
      </c>
      <c r="X83" s="17" t="s">
        <v>214</v>
      </c>
      <c r="Y83" s="18" t="s">
        <v>215</v>
      </c>
      <c r="Z83" s="13">
        <v>72</v>
      </c>
      <c r="AA83" s="13">
        <v>78</v>
      </c>
      <c r="AB83" s="17" t="s">
        <v>51</v>
      </c>
      <c r="AC83" s="17" t="s">
        <v>51</v>
      </c>
      <c r="AD83" s="8">
        <v>38</v>
      </c>
      <c r="AE83" s="17" t="s">
        <v>51</v>
      </c>
      <c r="AF83" s="8">
        <v>70</v>
      </c>
      <c r="AG83" s="13">
        <v>79</v>
      </c>
      <c r="AH83" s="13">
        <v>71</v>
      </c>
      <c r="AI83" s="17" t="s">
        <v>61</v>
      </c>
      <c r="AJ83" s="17" t="s">
        <v>51</v>
      </c>
      <c r="AK83" s="17" t="s">
        <v>53</v>
      </c>
      <c r="AL83" s="17" t="s">
        <v>51</v>
      </c>
      <c r="AM83" s="8">
        <v>71</v>
      </c>
      <c r="AN83" s="17" t="s">
        <v>61</v>
      </c>
      <c r="AO83" s="13">
        <v>71</v>
      </c>
      <c r="AP83" s="8">
        <v>76</v>
      </c>
      <c r="AQ83" s="17" t="s">
        <v>51</v>
      </c>
      <c r="AR83" s="17" t="s">
        <v>51</v>
      </c>
      <c r="AS83" s="17" t="s">
        <v>51</v>
      </c>
      <c r="AT83" s="17" t="s">
        <v>51</v>
      </c>
      <c r="AU83" s="12">
        <f>Z83*2+AA83*1.5+AD83*3.5+AF83*2+AG83*1.5+AH83*3.5+AI83+AK83*1.5+AM83*3+AN83*1.5+AO83*6+AP83*2</f>
        <v>1977</v>
      </c>
      <c r="AV83" s="12">
        <f>2+1.5+3.5+2+1.5+3.5+1+1.5+3+1.5+6+2</f>
        <v>29</v>
      </c>
      <c r="AW83" s="12">
        <f>AU83/AV83</f>
        <v>68.1724137931034</v>
      </c>
      <c r="AX83" s="12">
        <f>T83+AU83</f>
        <v>3693.5</v>
      </c>
      <c r="AY83" s="12">
        <f>U83+AV83</f>
        <v>53</v>
      </c>
      <c r="AZ83" s="12">
        <f>AX83/AY83</f>
        <v>69.688679245283</v>
      </c>
      <c r="BA83" s="12">
        <f>0</f>
        <v>0</v>
      </c>
      <c r="BB83" s="12">
        <f>AZ83+BA83</f>
        <v>69.688679245283</v>
      </c>
    </row>
    <row r="84" spans="1:54">
      <c r="A84" s="9">
        <v>81</v>
      </c>
      <c r="B84" s="17" t="s">
        <v>216</v>
      </c>
      <c r="C84" s="18" t="s">
        <v>217</v>
      </c>
      <c r="D84" s="8">
        <v>53</v>
      </c>
      <c r="E84" s="8">
        <v>63</v>
      </c>
      <c r="F84" s="8">
        <v>60</v>
      </c>
      <c r="G84" s="17" t="s">
        <v>51</v>
      </c>
      <c r="H84" s="17" t="s">
        <v>51</v>
      </c>
      <c r="I84" s="17" t="s">
        <v>51</v>
      </c>
      <c r="J84" s="17" t="s">
        <v>51</v>
      </c>
      <c r="K84" s="8">
        <v>67</v>
      </c>
      <c r="L84" s="17" t="s">
        <v>51</v>
      </c>
      <c r="M84" s="8">
        <v>74</v>
      </c>
      <c r="N84" s="8">
        <v>68</v>
      </c>
      <c r="O84" s="17" t="s">
        <v>51</v>
      </c>
      <c r="P84" s="17" t="s">
        <v>51</v>
      </c>
      <c r="Q84" s="8">
        <v>80</v>
      </c>
      <c r="R84" s="8">
        <v>52</v>
      </c>
      <c r="S84" s="8">
        <v>83</v>
      </c>
      <c r="T84" s="12">
        <f>D84*4+E84*3+F84*2+K84*2.5+M84*3+N84*3+Q84*2+R84*2.5+S84*2</f>
        <v>1570.5</v>
      </c>
      <c r="U84" s="12">
        <f>4+3+2+2.5+3+3+2+2.5+2</f>
        <v>24</v>
      </c>
      <c r="V84" s="12">
        <f>T84/U84</f>
        <v>65.4375</v>
      </c>
      <c r="X84" s="17" t="s">
        <v>216</v>
      </c>
      <c r="Y84" s="17" t="s">
        <v>217</v>
      </c>
      <c r="Z84" s="13">
        <v>73</v>
      </c>
      <c r="AA84" s="13">
        <v>83</v>
      </c>
      <c r="AB84" s="17" t="s">
        <v>51</v>
      </c>
      <c r="AC84" s="17" t="s">
        <v>51</v>
      </c>
      <c r="AD84" s="8">
        <v>67</v>
      </c>
      <c r="AE84" s="17" t="s">
        <v>51</v>
      </c>
      <c r="AF84" s="8">
        <v>75</v>
      </c>
      <c r="AG84" s="13">
        <v>67</v>
      </c>
      <c r="AH84" s="13">
        <v>64</v>
      </c>
      <c r="AI84" s="17" t="s">
        <v>52</v>
      </c>
      <c r="AJ84" s="17" t="s">
        <v>51</v>
      </c>
      <c r="AK84" s="17" t="s">
        <v>53</v>
      </c>
      <c r="AL84" s="17" t="s">
        <v>51</v>
      </c>
      <c r="AM84" s="8">
        <v>71</v>
      </c>
      <c r="AN84" s="17" t="s">
        <v>56</v>
      </c>
      <c r="AO84" s="13">
        <v>73</v>
      </c>
      <c r="AP84" s="8">
        <v>83</v>
      </c>
      <c r="AQ84" s="17" t="s">
        <v>51</v>
      </c>
      <c r="AR84" s="17" t="s">
        <v>51</v>
      </c>
      <c r="AS84" s="17" t="s">
        <v>51</v>
      </c>
      <c r="AT84" s="17" t="s">
        <v>51</v>
      </c>
      <c r="AU84" s="12">
        <f>Z84*2+AA84*1.5+AD84*3.5+AF84*2+AG84*1.5+AH84*3.5+AI84+AK84*1.5+AM84*3+AN84*1.5+AO84*6+AP84*2</f>
        <v>2121.5</v>
      </c>
      <c r="AV84" s="12">
        <f>2+1.5+3.5+2+1.5+3.5+1+1.5+3+1.5+6+2</f>
        <v>29</v>
      </c>
      <c r="AW84" s="12">
        <f>AU84/AV84</f>
        <v>73.1551724137931</v>
      </c>
      <c r="AX84" s="12">
        <f>T84+AU84</f>
        <v>3692</v>
      </c>
      <c r="AY84" s="12">
        <f>U84+AV84</f>
        <v>53</v>
      </c>
      <c r="AZ84" s="12">
        <f>AX84/AY84</f>
        <v>69.6603773584906</v>
      </c>
      <c r="BA84" s="12">
        <f>0</f>
        <v>0</v>
      </c>
      <c r="BB84" s="12">
        <f>AZ84+BA84</f>
        <v>69.6603773584906</v>
      </c>
    </row>
    <row r="85" spans="1:54">
      <c r="A85" s="7">
        <v>82</v>
      </c>
      <c r="B85" s="17" t="s">
        <v>218</v>
      </c>
      <c r="C85" s="17" t="s">
        <v>219</v>
      </c>
      <c r="D85" s="8">
        <v>68</v>
      </c>
      <c r="E85" s="8">
        <v>65</v>
      </c>
      <c r="F85" s="8">
        <v>64</v>
      </c>
      <c r="G85" s="17" t="s">
        <v>51</v>
      </c>
      <c r="H85" s="17" t="s">
        <v>51</v>
      </c>
      <c r="I85" s="17" t="s">
        <v>51</v>
      </c>
      <c r="J85" s="17" t="s">
        <v>51</v>
      </c>
      <c r="K85" s="8">
        <v>71</v>
      </c>
      <c r="L85" s="17" t="s">
        <v>51</v>
      </c>
      <c r="M85" s="8">
        <v>82</v>
      </c>
      <c r="N85" s="8">
        <v>69</v>
      </c>
      <c r="O85" s="8">
        <v>81</v>
      </c>
      <c r="P85" s="17" t="s">
        <v>51</v>
      </c>
      <c r="Q85" s="8">
        <v>80</v>
      </c>
      <c r="R85" s="8">
        <v>66</v>
      </c>
      <c r="S85" s="17" t="s">
        <v>51</v>
      </c>
      <c r="T85" s="12">
        <f>D85*4+E85*3+F85*2+K85*2.5+M85*3+N85*3+Q85*2+R85*2.5+O85*2</f>
        <v>1712.5</v>
      </c>
      <c r="U85" s="12">
        <f>4+3+2+2.5+3+3+2+2+2.5</f>
        <v>24</v>
      </c>
      <c r="V85" s="12">
        <f>T85/U85</f>
        <v>71.3541666666667</v>
      </c>
      <c r="X85" s="17" t="s">
        <v>218</v>
      </c>
      <c r="Y85" s="17" t="s">
        <v>219</v>
      </c>
      <c r="Z85" s="13">
        <v>72</v>
      </c>
      <c r="AA85" s="13">
        <v>76</v>
      </c>
      <c r="AB85" s="17" t="s">
        <v>51</v>
      </c>
      <c r="AC85" s="17" t="s">
        <v>51</v>
      </c>
      <c r="AD85" s="8">
        <v>61</v>
      </c>
      <c r="AE85" s="17" t="s">
        <v>51</v>
      </c>
      <c r="AF85" s="8">
        <v>70</v>
      </c>
      <c r="AG85" s="13">
        <v>69</v>
      </c>
      <c r="AH85" s="13">
        <v>65</v>
      </c>
      <c r="AI85" s="17" t="s">
        <v>61</v>
      </c>
      <c r="AJ85" s="17" t="s">
        <v>51</v>
      </c>
      <c r="AK85" s="17" t="s">
        <v>53</v>
      </c>
      <c r="AL85" s="17" t="s">
        <v>51</v>
      </c>
      <c r="AM85" s="8">
        <v>68</v>
      </c>
      <c r="AN85" s="17" t="s">
        <v>61</v>
      </c>
      <c r="AO85" s="13">
        <v>68</v>
      </c>
      <c r="AP85" s="17" t="s">
        <v>51</v>
      </c>
      <c r="AQ85" s="17" t="s">
        <v>51</v>
      </c>
      <c r="AR85" s="17" t="s">
        <v>51</v>
      </c>
      <c r="AS85" s="17" t="s">
        <v>51</v>
      </c>
      <c r="AT85" s="17" t="s">
        <v>51</v>
      </c>
      <c r="AU85" s="12">
        <f>Z85*2+AA85*1.5+AD85*3.5+AF85*2+AG85*1.5+AH85*3.5+AI85+AK85*1.5+AM85*3+AN85*1.5+AO85*6</f>
        <v>1839.5</v>
      </c>
      <c r="AV85" s="12">
        <f>2+1.5+3.5+2+1.5+3.5+1+1.5+3+1.5+6</f>
        <v>27</v>
      </c>
      <c r="AW85" s="12">
        <f>AU85/AV85</f>
        <v>68.1296296296296</v>
      </c>
      <c r="AX85" s="12">
        <f>T85+AU85</f>
        <v>3552</v>
      </c>
      <c r="AY85" s="12">
        <f>U85+AV85</f>
        <v>51</v>
      </c>
      <c r="AZ85" s="12">
        <f>AX85/AY85</f>
        <v>69.6470588235294</v>
      </c>
      <c r="BA85" s="12">
        <f>0</f>
        <v>0</v>
      </c>
      <c r="BB85" s="12">
        <f>AZ85+BA85</f>
        <v>69.6470588235294</v>
      </c>
    </row>
    <row r="86" spans="1:54">
      <c r="A86" s="9">
        <v>83</v>
      </c>
      <c r="B86" s="17" t="s">
        <v>220</v>
      </c>
      <c r="C86" s="17" t="s">
        <v>221</v>
      </c>
      <c r="D86" s="8">
        <v>60</v>
      </c>
      <c r="E86" s="8">
        <v>74</v>
      </c>
      <c r="F86" s="8">
        <v>60</v>
      </c>
      <c r="G86" s="17" t="s">
        <v>51</v>
      </c>
      <c r="H86" s="17" t="s">
        <v>51</v>
      </c>
      <c r="I86" s="17" t="s">
        <v>51</v>
      </c>
      <c r="J86" s="17" t="s">
        <v>51</v>
      </c>
      <c r="K86" s="8">
        <v>67</v>
      </c>
      <c r="L86" s="17" t="s">
        <v>51</v>
      </c>
      <c r="M86" s="8">
        <v>65</v>
      </c>
      <c r="N86" s="8">
        <v>73</v>
      </c>
      <c r="O86" s="8">
        <v>80</v>
      </c>
      <c r="P86" s="17" t="s">
        <v>51</v>
      </c>
      <c r="Q86" s="8">
        <v>75</v>
      </c>
      <c r="R86" s="8">
        <v>74</v>
      </c>
      <c r="S86" s="8">
        <v>80</v>
      </c>
      <c r="T86" s="12">
        <f>D86*4+E86*3+F86*2+K86*2.5+M86*3+N86*3+Q86*2+R86*2.5+S86*2+O86*2</f>
        <v>1818.5</v>
      </c>
      <c r="U86" s="12">
        <f>4+3+2+2.5+3+3+2+2+2.5+2</f>
        <v>26</v>
      </c>
      <c r="V86" s="12">
        <f>T86/U86</f>
        <v>69.9423076923077</v>
      </c>
      <c r="X86" s="17" t="s">
        <v>220</v>
      </c>
      <c r="Y86" s="18" t="s">
        <v>221</v>
      </c>
      <c r="Z86" s="13">
        <v>62</v>
      </c>
      <c r="AA86" s="13">
        <v>85</v>
      </c>
      <c r="AB86" s="17" t="s">
        <v>51</v>
      </c>
      <c r="AC86" s="17" t="s">
        <v>51</v>
      </c>
      <c r="AD86" s="8">
        <v>48</v>
      </c>
      <c r="AE86" s="17" t="s">
        <v>51</v>
      </c>
      <c r="AF86" s="8">
        <v>73</v>
      </c>
      <c r="AG86" s="13">
        <v>71</v>
      </c>
      <c r="AH86" s="13">
        <v>67</v>
      </c>
      <c r="AI86" s="17" t="s">
        <v>52</v>
      </c>
      <c r="AJ86" s="17" t="s">
        <v>51</v>
      </c>
      <c r="AK86" s="17" t="s">
        <v>53</v>
      </c>
      <c r="AL86" s="17" t="s">
        <v>51</v>
      </c>
      <c r="AM86" s="8">
        <v>68</v>
      </c>
      <c r="AN86" s="17" t="s">
        <v>52</v>
      </c>
      <c r="AO86" s="13">
        <v>66</v>
      </c>
      <c r="AP86" s="17" t="s">
        <v>51</v>
      </c>
      <c r="AQ86" s="17" t="s">
        <v>52</v>
      </c>
      <c r="AR86" s="17" t="s">
        <v>51</v>
      </c>
      <c r="AS86" s="17" t="s">
        <v>51</v>
      </c>
      <c r="AT86" s="17" t="s">
        <v>51</v>
      </c>
      <c r="AU86" s="12">
        <f>Z86*2+AA86*1.5+AD86*3.5+AF86*2+AG86*1.5+AH86*3.5+AI86+AK86*1.5+AM86*3+AN86*1.5+AO86*6+AQ86*1.5</f>
        <v>1944</v>
      </c>
      <c r="AV86" s="12">
        <f>2+1.5+3.5+2+1.5+3.5+1+1.5+3+1.5+6+1.5</f>
        <v>28.5</v>
      </c>
      <c r="AW86" s="12">
        <f>AU86/AV86</f>
        <v>68.2105263157895</v>
      </c>
      <c r="AX86" s="12">
        <f>T86+AU86</f>
        <v>3762.5</v>
      </c>
      <c r="AY86" s="12">
        <f>U86+AV86</f>
        <v>54.5</v>
      </c>
      <c r="AZ86" s="12">
        <f>AX86/AY86</f>
        <v>69.0366972477064</v>
      </c>
      <c r="BA86" s="12">
        <f>0</f>
        <v>0</v>
      </c>
      <c r="BB86" s="12">
        <f>AZ86+BA86</f>
        <v>69.0366972477064</v>
      </c>
    </row>
    <row r="87" spans="1:54">
      <c r="A87" s="9">
        <v>84</v>
      </c>
      <c r="B87" s="17" t="s">
        <v>222</v>
      </c>
      <c r="C87" s="18" t="s">
        <v>223</v>
      </c>
      <c r="D87" s="8">
        <v>55</v>
      </c>
      <c r="E87" s="8">
        <v>89</v>
      </c>
      <c r="F87" s="8">
        <v>75</v>
      </c>
      <c r="G87" s="17" t="s">
        <v>51</v>
      </c>
      <c r="H87" s="17" t="s">
        <v>51</v>
      </c>
      <c r="I87" s="17" t="s">
        <v>51</v>
      </c>
      <c r="J87" s="17" t="s">
        <v>51</v>
      </c>
      <c r="K87" s="8">
        <v>81</v>
      </c>
      <c r="L87" s="17" t="s">
        <v>51</v>
      </c>
      <c r="M87" s="8">
        <v>75</v>
      </c>
      <c r="N87" s="8">
        <v>48</v>
      </c>
      <c r="O87" s="17" t="s">
        <v>51</v>
      </c>
      <c r="P87" s="17" t="s">
        <v>51</v>
      </c>
      <c r="Q87" s="8">
        <v>87</v>
      </c>
      <c r="R87" s="8">
        <v>77</v>
      </c>
      <c r="S87" s="17" t="s">
        <v>51</v>
      </c>
      <c r="T87" s="12">
        <f>D87*4+E87*3+F87*2+K87*2.5+M87*3+N87*3+Q87*2+R87*2.5</f>
        <v>1575</v>
      </c>
      <c r="U87" s="12">
        <f>4+3+2+2.5+3+3+2+2.5</f>
        <v>22</v>
      </c>
      <c r="V87" s="12">
        <f>T87/U87</f>
        <v>71.5909090909091</v>
      </c>
      <c r="X87" s="17" t="s">
        <v>222</v>
      </c>
      <c r="Y87" s="18" t="s">
        <v>223</v>
      </c>
      <c r="Z87" s="13">
        <v>73</v>
      </c>
      <c r="AA87" s="13">
        <v>84</v>
      </c>
      <c r="AB87" s="17" t="s">
        <v>51</v>
      </c>
      <c r="AC87" s="17" t="s">
        <v>51</v>
      </c>
      <c r="AD87" s="8">
        <v>49</v>
      </c>
      <c r="AE87" s="17" t="s">
        <v>51</v>
      </c>
      <c r="AF87" s="8">
        <v>42</v>
      </c>
      <c r="AG87" s="13">
        <v>55</v>
      </c>
      <c r="AH87" s="13">
        <v>47</v>
      </c>
      <c r="AI87" s="17" t="s">
        <v>52</v>
      </c>
      <c r="AJ87" s="17" t="s">
        <v>51</v>
      </c>
      <c r="AK87" s="17" t="s">
        <v>53</v>
      </c>
      <c r="AL87" s="17" t="s">
        <v>51</v>
      </c>
      <c r="AM87" s="8">
        <v>78</v>
      </c>
      <c r="AN87" s="17" t="s">
        <v>56</v>
      </c>
      <c r="AO87" s="13">
        <v>77</v>
      </c>
      <c r="AP87" s="8">
        <v>78</v>
      </c>
      <c r="AQ87" s="17" t="s">
        <v>53</v>
      </c>
      <c r="AR87" s="17" t="s">
        <v>51</v>
      </c>
      <c r="AS87" s="17" t="s">
        <v>51</v>
      </c>
      <c r="AT87" s="17" t="s">
        <v>51</v>
      </c>
      <c r="AU87" s="12">
        <f>Z87*2+AA87*1.5+AD87*3.5+AF87*2+AG87*1.5+AH87*3.5+AI87+AK87*1.5+AM87*3+AN87*1.5+AO87*6+AP87*2+AQ87*1.5</f>
        <v>2049</v>
      </c>
      <c r="AV87" s="12">
        <f>2+1.5+3.5+2+1.5+3.5+1+1.5+3+1.5+6+2+1.5</f>
        <v>30.5</v>
      </c>
      <c r="AW87" s="12">
        <f>AU87/AV87</f>
        <v>67.1803278688525</v>
      </c>
      <c r="AX87" s="12">
        <f>T87+AU87</f>
        <v>3624</v>
      </c>
      <c r="AY87" s="12">
        <f>U87+AV87</f>
        <v>52.5</v>
      </c>
      <c r="AZ87" s="12">
        <f>AX87/AY87</f>
        <v>69.0285714285714</v>
      </c>
      <c r="BA87" s="12">
        <f>0</f>
        <v>0</v>
      </c>
      <c r="BB87" s="12">
        <f>AZ87+BA87</f>
        <v>69.0285714285714</v>
      </c>
    </row>
    <row r="88" spans="1:54">
      <c r="A88" s="9">
        <v>85</v>
      </c>
      <c r="B88" s="17" t="s">
        <v>224</v>
      </c>
      <c r="C88" s="18" t="s">
        <v>225</v>
      </c>
      <c r="D88" s="8">
        <v>48</v>
      </c>
      <c r="E88" s="8">
        <v>73</v>
      </c>
      <c r="F88" s="8">
        <v>72</v>
      </c>
      <c r="G88" s="17" t="s">
        <v>51</v>
      </c>
      <c r="H88" s="17" t="s">
        <v>51</v>
      </c>
      <c r="I88" s="17" t="s">
        <v>51</v>
      </c>
      <c r="J88" s="17" t="s">
        <v>51</v>
      </c>
      <c r="K88" s="8">
        <v>78</v>
      </c>
      <c r="L88" s="17" t="s">
        <v>51</v>
      </c>
      <c r="M88" s="8">
        <v>65</v>
      </c>
      <c r="N88" s="8">
        <v>65</v>
      </c>
      <c r="O88" s="17" t="s">
        <v>51</v>
      </c>
      <c r="P88" s="17" t="s">
        <v>51</v>
      </c>
      <c r="Q88" s="8">
        <v>60</v>
      </c>
      <c r="R88" s="8">
        <v>74</v>
      </c>
      <c r="S88" s="8">
        <v>90</v>
      </c>
      <c r="T88" s="12">
        <f t="shared" ref="T88:T92" si="28">D88*4+E88*3+F88*2+K88*2.5+M88*3+N88*3+Q88*2+R88*2.5+S88*2</f>
        <v>1625</v>
      </c>
      <c r="U88" s="12">
        <f t="shared" ref="U88:U92" si="29">4+3+2+2.5+3+3+2+2.5+2</f>
        <v>24</v>
      </c>
      <c r="V88" s="12">
        <f t="shared" ref="V68:V131" si="30">T88/U88</f>
        <v>67.7083333333333</v>
      </c>
      <c r="X88" s="17" t="s">
        <v>224</v>
      </c>
      <c r="Y88" s="18" t="s">
        <v>225</v>
      </c>
      <c r="Z88" s="13">
        <v>79</v>
      </c>
      <c r="AA88" s="13">
        <v>75</v>
      </c>
      <c r="AB88" s="17" t="s">
        <v>51</v>
      </c>
      <c r="AC88" s="17" t="s">
        <v>51</v>
      </c>
      <c r="AD88" s="8">
        <v>51</v>
      </c>
      <c r="AE88" s="17" t="s">
        <v>51</v>
      </c>
      <c r="AF88" s="8">
        <v>68</v>
      </c>
      <c r="AG88" s="13">
        <v>62</v>
      </c>
      <c r="AH88" s="13">
        <v>49</v>
      </c>
      <c r="AI88" s="17" t="s">
        <v>51</v>
      </c>
      <c r="AJ88" s="17" t="s">
        <v>51</v>
      </c>
      <c r="AK88" s="17" t="s">
        <v>53</v>
      </c>
      <c r="AL88" s="17" t="s">
        <v>51</v>
      </c>
      <c r="AM88" s="8">
        <v>87</v>
      </c>
      <c r="AN88" s="17" t="s">
        <v>56</v>
      </c>
      <c r="AO88" s="13">
        <v>72</v>
      </c>
      <c r="AP88" s="8">
        <v>77</v>
      </c>
      <c r="AQ88" s="17" t="s">
        <v>51</v>
      </c>
      <c r="AR88" s="17" t="s">
        <v>51</v>
      </c>
      <c r="AS88" s="17" t="s">
        <v>51</v>
      </c>
      <c r="AT88" s="17" t="s">
        <v>51</v>
      </c>
      <c r="AU88" s="12">
        <f>Z88*2+AA88*1.5+AD88*3.5+AF88*2+AG88*1.5+AH88*3.5+AK88*1.5+AM88*3+AN88*1.5+AO88*6+AP88*2</f>
        <v>1936.5</v>
      </c>
      <c r="AV88" s="12">
        <f>2+1.5+3.5+2+1.5+3.5+1.5+3+1.5+6+2</f>
        <v>28</v>
      </c>
      <c r="AW88" s="12">
        <f t="shared" ref="AW68:AW131" si="31">AU88/AV88</f>
        <v>69.1607142857143</v>
      </c>
      <c r="AX88" s="12">
        <f t="shared" ref="AX68:AX131" si="32">T88+AU88</f>
        <v>3561.5</v>
      </c>
      <c r="AY88" s="12">
        <f t="shared" ref="AY68:AY131" si="33">U88+AV88</f>
        <v>52</v>
      </c>
      <c r="AZ88" s="12">
        <f t="shared" ref="AZ68:AZ131" si="34">AX88/AY88</f>
        <v>68.4903846153846</v>
      </c>
      <c r="BA88" s="12">
        <f t="shared" ref="BA76:BA141" si="35">0</f>
        <v>0</v>
      </c>
      <c r="BB88" s="12">
        <f t="shared" ref="BB68:BB131" si="36">AZ88+BA88</f>
        <v>68.4903846153846</v>
      </c>
    </row>
    <row r="89" spans="1:54">
      <c r="A89" s="9">
        <v>86</v>
      </c>
      <c r="B89" s="17" t="s">
        <v>226</v>
      </c>
      <c r="C89" s="18" t="s">
        <v>227</v>
      </c>
      <c r="D89" s="8">
        <v>62</v>
      </c>
      <c r="E89" s="8">
        <v>70</v>
      </c>
      <c r="F89" s="8">
        <v>42</v>
      </c>
      <c r="G89" s="17" t="s">
        <v>51</v>
      </c>
      <c r="H89" s="17" t="s">
        <v>51</v>
      </c>
      <c r="I89" s="17" t="s">
        <v>51</v>
      </c>
      <c r="J89" s="17" t="s">
        <v>51</v>
      </c>
      <c r="K89" s="8">
        <v>77</v>
      </c>
      <c r="L89" s="17" t="s">
        <v>51</v>
      </c>
      <c r="M89" s="8">
        <v>66</v>
      </c>
      <c r="N89" s="8">
        <v>75</v>
      </c>
      <c r="O89" s="17" t="s">
        <v>51</v>
      </c>
      <c r="P89" s="17" t="s">
        <v>51</v>
      </c>
      <c r="Q89" s="8">
        <v>90</v>
      </c>
      <c r="R89" s="8">
        <v>48</v>
      </c>
      <c r="S89" s="8">
        <v>90</v>
      </c>
      <c r="T89" s="12">
        <f t="shared" si="28"/>
        <v>1637.5</v>
      </c>
      <c r="U89" s="12">
        <f t="shared" si="29"/>
        <v>24</v>
      </c>
      <c r="V89" s="12">
        <f t="shared" si="30"/>
        <v>68.2291666666667</v>
      </c>
      <c r="X89" s="17" t="s">
        <v>226</v>
      </c>
      <c r="Y89" s="18" t="s">
        <v>227</v>
      </c>
      <c r="Z89" s="13">
        <v>71</v>
      </c>
      <c r="AA89" s="13">
        <v>74</v>
      </c>
      <c r="AB89" s="17" t="s">
        <v>51</v>
      </c>
      <c r="AC89" s="17" t="s">
        <v>51</v>
      </c>
      <c r="AD89" s="8">
        <v>62</v>
      </c>
      <c r="AE89" s="17" t="s">
        <v>51</v>
      </c>
      <c r="AF89" s="8">
        <v>60</v>
      </c>
      <c r="AG89" s="13">
        <v>66</v>
      </c>
      <c r="AH89" s="13">
        <v>48</v>
      </c>
      <c r="AI89" s="17" t="s">
        <v>53</v>
      </c>
      <c r="AJ89" s="17" t="s">
        <v>51</v>
      </c>
      <c r="AK89" s="17" t="s">
        <v>53</v>
      </c>
      <c r="AL89" s="17" t="s">
        <v>51</v>
      </c>
      <c r="AM89" s="8">
        <v>87</v>
      </c>
      <c r="AN89" s="17" t="s">
        <v>52</v>
      </c>
      <c r="AO89" s="13">
        <v>70</v>
      </c>
      <c r="AP89" s="8">
        <v>84</v>
      </c>
      <c r="AQ89" s="17" t="s">
        <v>53</v>
      </c>
      <c r="AR89" s="17" t="s">
        <v>51</v>
      </c>
      <c r="AS89" s="17" t="s">
        <v>51</v>
      </c>
      <c r="AT89" s="17" t="s">
        <v>51</v>
      </c>
      <c r="AU89" s="12">
        <f t="shared" ref="AU87:AU93" si="37">Z89*2+AA89*1.5+AD89*3.5+AF89*2+AG89*1.5+AH89*3.5+AI89+AK89*1.5+AM89*3+AN89*1.5+AO89*6+AP89*2+AQ89*1.5</f>
        <v>2093.5</v>
      </c>
      <c r="AV89" s="12">
        <f t="shared" ref="AV87:AV93" si="38">2+1.5+3.5+2+1.5+3.5+1+1.5+3+1.5+6+2+1.5</f>
        <v>30.5</v>
      </c>
      <c r="AW89" s="12">
        <f t="shared" si="31"/>
        <v>68.6393442622951</v>
      </c>
      <c r="AX89" s="12">
        <f t="shared" si="32"/>
        <v>3731</v>
      </c>
      <c r="AY89" s="12">
        <f t="shared" si="33"/>
        <v>54.5</v>
      </c>
      <c r="AZ89" s="12">
        <f t="shared" si="34"/>
        <v>68.4587155963303</v>
      </c>
      <c r="BA89" s="12">
        <f t="shared" si="35"/>
        <v>0</v>
      </c>
      <c r="BB89" s="12">
        <f t="shared" si="36"/>
        <v>68.4587155963303</v>
      </c>
    </row>
    <row r="90" spans="1:54">
      <c r="A90" s="9">
        <v>87</v>
      </c>
      <c r="B90" s="17" t="s">
        <v>228</v>
      </c>
      <c r="C90" s="18" t="s">
        <v>229</v>
      </c>
      <c r="D90" s="8">
        <v>65</v>
      </c>
      <c r="E90" s="8">
        <v>65</v>
      </c>
      <c r="F90" s="8">
        <v>60</v>
      </c>
      <c r="G90" s="17" t="s">
        <v>51</v>
      </c>
      <c r="H90" s="17" t="s">
        <v>51</v>
      </c>
      <c r="I90" s="17" t="s">
        <v>51</v>
      </c>
      <c r="J90" s="8">
        <v>57</v>
      </c>
      <c r="K90" s="8">
        <v>74</v>
      </c>
      <c r="L90" s="17" t="s">
        <v>51</v>
      </c>
      <c r="M90" s="8">
        <v>79</v>
      </c>
      <c r="N90" s="8">
        <v>77</v>
      </c>
      <c r="O90" s="17" t="s">
        <v>51</v>
      </c>
      <c r="P90" s="17" t="s">
        <v>51</v>
      </c>
      <c r="Q90" s="8">
        <v>79</v>
      </c>
      <c r="R90" s="8">
        <v>67</v>
      </c>
      <c r="S90" s="8">
        <v>80</v>
      </c>
      <c r="T90" s="12">
        <f>D90*4+E90*3+F90*2+K90*2.5+M90*3+N90*3+Q90*2+R90*2.5+S90*2+J90*3</f>
        <v>1884.5</v>
      </c>
      <c r="U90" s="12">
        <f>4+3+2+3+2.5+3+3+2+2.5+2</f>
        <v>27</v>
      </c>
      <c r="V90" s="12">
        <f t="shared" si="30"/>
        <v>69.7962962962963</v>
      </c>
      <c r="X90" s="17" t="s">
        <v>228</v>
      </c>
      <c r="Y90" s="18" t="s">
        <v>229</v>
      </c>
      <c r="Z90" s="13">
        <v>60</v>
      </c>
      <c r="AA90" s="13">
        <v>72</v>
      </c>
      <c r="AB90" s="17" t="s">
        <v>51</v>
      </c>
      <c r="AC90" s="17" t="s">
        <v>51</v>
      </c>
      <c r="AD90" s="8">
        <v>61</v>
      </c>
      <c r="AE90" s="17" t="s">
        <v>51</v>
      </c>
      <c r="AF90" s="8">
        <v>57</v>
      </c>
      <c r="AG90" s="13">
        <v>82</v>
      </c>
      <c r="AH90" s="13">
        <v>67</v>
      </c>
      <c r="AI90" s="17" t="s">
        <v>51</v>
      </c>
      <c r="AJ90" s="17" t="s">
        <v>51</v>
      </c>
      <c r="AK90" s="17" t="s">
        <v>53</v>
      </c>
      <c r="AL90" s="17" t="s">
        <v>51</v>
      </c>
      <c r="AM90" s="8">
        <v>66</v>
      </c>
      <c r="AN90" s="17" t="s">
        <v>61</v>
      </c>
      <c r="AO90" s="13">
        <v>66</v>
      </c>
      <c r="AP90" s="8">
        <v>80</v>
      </c>
      <c r="AQ90" s="17" t="s">
        <v>51</v>
      </c>
      <c r="AR90" s="17" t="s">
        <v>51</v>
      </c>
      <c r="AS90" s="17" t="s">
        <v>51</v>
      </c>
      <c r="AT90" s="17" t="s">
        <v>51</v>
      </c>
      <c r="AU90" s="12">
        <f>Z90*2+AA90*1.5+AD90*3.5+AF90*2+AG90*1.5+AH90*3.5+AK90*1.5+AM90*3+AN90*1.5+AO90*6+AP90*2</f>
        <v>1877</v>
      </c>
      <c r="AV90" s="12">
        <f>2+1.5+3.5+2+1.5+3.5+1.5+3+1.5+6+2</f>
        <v>28</v>
      </c>
      <c r="AW90" s="12">
        <f t="shared" si="31"/>
        <v>67.0357142857143</v>
      </c>
      <c r="AX90" s="12">
        <f t="shared" si="32"/>
        <v>3761.5</v>
      </c>
      <c r="AY90" s="12">
        <f t="shared" si="33"/>
        <v>55</v>
      </c>
      <c r="AZ90" s="12">
        <f t="shared" si="34"/>
        <v>68.3909090909091</v>
      </c>
      <c r="BA90" s="12">
        <f t="shared" si="35"/>
        <v>0</v>
      </c>
      <c r="BB90" s="12">
        <f t="shared" si="36"/>
        <v>68.3909090909091</v>
      </c>
    </row>
    <row r="91" spans="1:54">
      <c r="A91" s="9">
        <v>88</v>
      </c>
      <c r="B91" s="17" t="s">
        <v>230</v>
      </c>
      <c r="C91" s="18" t="s">
        <v>231</v>
      </c>
      <c r="D91" s="8">
        <v>63</v>
      </c>
      <c r="E91" s="8">
        <v>63</v>
      </c>
      <c r="F91" s="8">
        <v>71</v>
      </c>
      <c r="G91" s="17" t="s">
        <v>51</v>
      </c>
      <c r="H91" s="17" t="s">
        <v>51</v>
      </c>
      <c r="I91" s="17" t="s">
        <v>51</v>
      </c>
      <c r="J91" s="17" t="s">
        <v>51</v>
      </c>
      <c r="K91" s="8">
        <v>81</v>
      </c>
      <c r="L91" s="17" t="s">
        <v>51</v>
      </c>
      <c r="M91" s="8">
        <v>73</v>
      </c>
      <c r="N91" s="8">
        <v>62</v>
      </c>
      <c r="O91" s="17" t="s">
        <v>51</v>
      </c>
      <c r="P91" s="17" t="s">
        <v>51</v>
      </c>
      <c r="Q91" s="8">
        <v>78</v>
      </c>
      <c r="R91" s="8">
        <v>32</v>
      </c>
      <c r="S91" s="8">
        <v>90</v>
      </c>
      <c r="T91" s="12">
        <f t="shared" si="28"/>
        <v>1606.5</v>
      </c>
      <c r="U91" s="12">
        <f t="shared" si="29"/>
        <v>24</v>
      </c>
      <c r="V91" s="12">
        <f t="shared" si="30"/>
        <v>66.9375</v>
      </c>
      <c r="X91" s="17" t="s">
        <v>230</v>
      </c>
      <c r="Y91" s="17" t="s">
        <v>231</v>
      </c>
      <c r="Z91" s="13">
        <v>63</v>
      </c>
      <c r="AA91" s="13">
        <v>87</v>
      </c>
      <c r="AB91" s="17" t="s">
        <v>51</v>
      </c>
      <c r="AC91" s="17" t="s">
        <v>51</v>
      </c>
      <c r="AD91" s="8">
        <v>65</v>
      </c>
      <c r="AE91" s="17" t="s">
        <v>51</v>
      </c>
      <c r="AF91" s="8">
        <v>76</v>
      </c>
      <c r="AG91" s="13">
        <v>69</v>
      </c>
      <c r="AH91" s="13">
        <v>62</v>
      </c>
      <c r="AI91" s="17" t="s">
        <v>61</v>
      </c>
      <c r="AJ91" s="17" t="s">
        <v>51</v>
      </c>
      <c r="AK91" s="17" t="s">
        <v>53</v>
      </c>
      <c r="AL91" s="17" t="s">
        <v>51</v>
      </c>
      <c r="AM91" s="8">
        <v>70</v>
      </c>
      <c r="AN91" s="17" t="s">
        <v>61</v>
      </c>
      <c r="AO91" s="13">
        <v>68</v>
      </c>
      <c r="AP91" s="8">
        <v>78</v>
      </c>
      <c r="AQ91" s="17" t="s">
        <v>53</v>
      </c>
      <c r="AR91" s="17" t="s">
        <v>51</v>
      </c>
      <c r="AS91" s="17" t="s">
        <v>51</v>
      </c>
      <c r="AT91" s="17" t="s">
        <v>51</v>
      </c>
      <c r="AU91" s="12">
        <f t="shared" si="37"/>
        <v>2113</v>
      </c>
      <c r="AV91" s="12">
        <f t="shared" si="38"/>
        <v>30.5</v>
      </c>
      <c r="AW91" s="12">
        <f t="shared" si="31"/>
        <v>69.2786885245902</v>
      </c>
      <c r="AX91" s="12">
        <f t="shared" si="32"/>
        <v>3719.5</v>
      </c>
      <c r="AY91" s="12">
        <f t="shared" si="33"/>
        <v>54.5</v>
      </c>
      <c r="AZ91" s="12">
        <f t="shared" si="34"/>
        <v>68.2477064220184</v>
      </c>
      <c r="BA91" s="12">
        <f t="shared" si="35"/>
        <v>0</v>
      </c>
      <c r="BB91" s="12">
        <f t="shared" si="36"/>
        <v>68.2477064220184</v>
      </c>
    </row>
    <row r="92" spans="1:54">
      <c r="A92" s="9">
        <v>89</v>
      </c>
      <c r="B92" s="17" t="s">
        <v>232</v>
      </c>
      <c r="C92" s="18" t="s">
        <v>233</v>
      </c>
      <c r="D92" s="8">
        <v>78</v>
      </c>
      <c r="E92" s="8">
        <v>60</v>
      </c>
      <c r="F92" s="8">
        <v>62</v>
      </c>
      <c r="G92" s="17" t="s">
        <v>51</v>
      </c>
      <c r="H92" s="17" t="s">
        <v>51</v>
      </c>
      <c r="I92" s="17" t="s">
        <v>51</v>
      </c>
      <c r="J92" s="17" t="s">
        <v>51</v>
      </c>
      <c r="K92" s="8">
        <v>82</v>
      </c>
      <c r="L92" s="17" t="s">
        <v>51</v>
      </c>
      <c r="M92" s="8">
        <v>76</v>
      </c>
      <c r="N92" s="8">
        <v>55</v>
      </c>
      <c r="O92" s="17" t="s">
        <v>51</v>
      </c>
      <c r="P92" s="17" t="s">
        <v>51</v>
      </c>
      <c r="Q92" s="8">
        <v>81</v>
      </c>
      <c r="R92" s="8">
        <v>52</v>
      </c>
      <c r="S92" s="8">
        <v>90</v>
      </c>
      <c r="T92" s="12">
        <f t="shared" si="28"/>
        <v>1686</v>
      </c>
      <c r="U92" s="12">
        <f t="shared" si="29"/>
        <v>24</v>
      </c>
      <c r="V92" s="12">
        <f t="shared" si="30"/>
        <v>70.25</v>
      </c>
      <c r="X92" s="17" t="s">
        <v>232</v>
      </c>
      <c r="Y92" s="18" t="s">
        <v>233</v>
      </c>
      <c r="Z92" s="13">
        <v>60</v>
      </c>
      <c r="AA92" s="13">
        <v>79</v>
      </c>
      <c r="AB92" s="17" t="s">
        <v>51</v>
      </c>
      <c r="AC92" s="17" t="s">
        <v>51</v>
      </c>
      <c r="AD92" s="8">
        <v>50</v>
      </c>
      <c r="AE92" s="17" t="s">
        <v>51</v>
      </c>
      <c r="AF92" s="8">
        <v>61</v>
      </c>
      <c r="AG92" s="13">
        <v>53</v>
      </c>
      <c r="AH92" s="13">
        <v>65</v>
      </c>
      <c r="AI92" s="17" t="s">
        <v>61</v>
      </c>
      <c r="AJ92" s="17" t="s">
        <v>51</v>
      </c>
      <c r="AK92" s="17" t="s">
        <v>53</v>
      </c>
      <c r="AL92" s="17" t="s">
        <v>51</v>
      </c>
      <c r="AM92" s="8">
        <v>71</v>
      </c>
      <c r="AN92" s="17" t="s">
        <v>52</v>
      </c>
      <c r="AO92" s="13">
        <v>69</v>
      </c>
      <c r="AP92" s="8">
        <v>82</v>
      </c>
      <c r="AQ92" s="17" t="s">
        <v>53</v>
      </c>
      <c r="AR92" s="17" t="s">
        <v>51</v>
      </c>
      <c r="AS92" s="17" t="s">
        <v>51</v>
      </c>
      <c r="AT92" s="17" t="s">
        <v>51</v>
      </c>
      <c r="AU92" s="12">
        <f t="shared" si="37"/>
        <v>2031</v>
      </c>
      <c r="AV92" s="12">
        <f t="shared" si="38"/>
        <v>30.5</v>
      </c>
      <c r="AW92" s="12">
        <f t="shared" si="31"/>
        <v>66.5901639344262</v>
      </c>
      <c r="AX92" s="12">
        <f t="shared" si="32"/>
        <v>3717</v>
      </c>
      <c r="AY92" s="12">
        <f t="shared" si="33"/>
        <v>54.5</v>
      </c>
      <c r="AZ92" s="12">
        <f t="shared" si="34"/>
        <v>68.2018348623853</v>
      </c>
      <c r="BA92" s="12">
        <f t="shared" si="35"/>
        <v>0</v>
      </c>
      <c r="BB92" s="12">
        <f t="shared" si="36"/>
        <v>68.2018348623853</v>
      </c>
    </row>
    <row r="93" spans="1:54">
      <c r="A93" s="9">
        <v>90</v>
      </c>
      <c r="B93" s="17" t="s">
        <v>234</v>
      </c>
      <c r="C93" s="18" t="s">
        <v>235</v>
      </c>
      <c r="D93" s="8">
        <v>57</v>
      </c>
      <c r="E93" s="8">
        <v>75</v>
      </c>
      <c r="F93" s="8">
        <v>57</v>
      </c>
      <c r="G93" s="17" t="s">
        <v>51</v>
      </c>
      <c r="H93" s="17" t="s">
        <v>51</v>
      </c>
      <c r="I93" s="17" t="s">
        <v>51</v>
      </c>
      <c r="J93" s="8">
        <v>51</v>
      </c>
      <c r="K93" s="8">
        <v>80</v>
      </c>
      <c r="L93" s="17" t="s">
        <v>51</v>
      </c>
      <c r="M93" s="8">
        <v>79</v>
      </c>
      <c r="N93" s="8">
        <v>64</v>
      </c>
      <c r="O93" s="17" t="s">
        <v>51</v>
      </c>
      <c r="P93" s="17" t="s">
        <v>51</v>
      </c>
      <c r="Q93" s="8">
        <v>91</v>
      </c>
      <c r="R93" s="8">
        <v>43</v>
      </c>
      <c r="S93" s="17" t="s">
        <v>51</v>
      </c>
      <c r="T93" s="12">
        <f>D93*4+E93*3+F93*2+K93*2.5+M93*3+N93*3+Q93*2+R93*2.5+J93*3</f>
        <v>1638.5</v>
      </c>
      <c r="U93" s="12">
        <f>4+3+2+3+2.5+3+3+2+2.5</f>
        <v>25</v>
      </c>
      <c r="V93" s="12">
        <f t="shared" si="30"/>
        <v>65.54</v>
      </c>
      <c r="X93" s="17" t="s">
        <v>234</v>
      </c>
      <c r="Y93" s="18" t="s">
        <v>235</v>
      </c>
      <c r="Z93" s="13">
        <v>78</v>
      </c>
      <c r="AA93" s="13">
        <v>84</v>
      </c>
      <c r="AB93" s="17" t="s">
        <v>51</v>
      </c>
      <c r="AC93" s="17" t="s">
        <v>51</v>
      </c>
      <c r="AD93" s="8">
        <v>60</v>
      </c>
      <c r="AE93" s="17" t="s">
        <v>51</v>
      </c>
      <c r="AF93" s="8">
        <v>74</v>
      </c>
      <c r="AG93" s="13">
        <v>67</v>
      </c>
      <c r="AH93" s="13">
        <v>50</v>
      </c>
      <c r="AI93" s="17" t="s">
        <v>52</v>
      </c>
      <c r="AJ93" s="17" t="s">
        <v>51</v>
      </c>
      <c r="AK93" s="17" t="s">
        <v>53</v>
      </c>
      <c r="AL93" s="17" t="s">
        <v>51</v>
      </c>
      <c r="AM93" s="8">
        <v>88</v>
      </c>
      <c r="AN93" s="17" t="s">
        <v>52</v>
      </c>
      <c r="AO93" s="13">
        <v>65</v>
      </c>
      <c r="AP93" s="8">
        <v>81</v>
      </c>
      <c r="AQ93" s="17" t="s">
        <v>53</v>
      </c>
      <c r="AR93" s="17" t="s">
        <v>51</v>
      </c>
      <c r="AS93" s="17" t="s">
        <v>51</v>
      </c>
      <c r="AT93" s="17" t="s">
        <v>51</v>
      </c>
      <c r="AU93" s="12">
        <f t="shared" si="37"/>
        <v>2139</v>
      </c>
      <c r="AV93" s="12">
        <f t="shared" si="38"/>
        <v>30.5</v>
      </c>
      <c r="AW93" s="12">
        <f t="shared" si="31"/>
        <v>70.1311475409836</v>
      </c>
      <c r="AX93" s="12">
        <f t="shared" si="32"/>
        <v>3777.5</v>
      </c>
      <c r="AY93" s="12">
        <f t="shared" si="33"/>
        <v>55.5</v>
      </c>
      <c r="AZ93" s="12">
        <f t="shared" si="34"/>
        <v>68.0630630630631</v>
      </c>
      <c r="BA93" s="12">
        <f t="shared" si="35"/>
        <v>0</v>
      </c>
      <c r="BB93" s="12">
        <f t="shared" si="36"/>
        <v>68.0630630630631</v>
      </c>
    </row>
    <row r="94" spans="1:54">
      <c r="A94" s="9">
        <v>91</v>
      </c>
      <c r="B94" s="17" t="s">
        <v>236</v>
      </c>
      <c r="C94" s="18" t="s">
        <v>237</v>
      </c>
      <c r="D94" s="8">
        <v>51</v>
      </c>
      <c r="E94" s="8">
        <v>82</v>
      </c>
      <c r="F94" s="8">
        <v>60</v>
      </c>
      <c r="G94" s="17" t="s">
        <v>51</v>
      </c>
      <c r="H94" s="17" t="s">
        <v>51</v>
      </c>
      <c r="I94" s="17" t="s">
        <v>51</v>
      </c>
      <c r="J94" s="17" t="s">
        <v>51</v>
      </c>
      <c r="K94" s="8">
        <v>78</v>
      </c>
      <c r="L94" s="17" t="s">
        <v>51</v>
      </c>
      <c r="M94" s="8">
        <v>66</v>
      </c>
      <c r="N94" s="8">
        <v>61</v>
      </c>
      <c r="O94" s="17" t="s">
        <v>51</v>
      </c>
      <c r="P94" s="17" t="s">
        <v>51</v>
      </c>
      <c r="Q94" s="8">
        <v>85</v>
      </c>
      <c r="R94" s="8">
        <v>60</v>
      </c>
      <c r="S94" s="17" t="s">
        <v>51</v>
      </c>
      <c r="T94" s="12">
        <f t="shared" ref="T94:T97" si="39">D94*4+E94*3+F94*2+K94*2.5+M94*3+N94*3+Q94*2+R94*2.5</f>
        <v>1466</v>
      </c>
      <c r="U94" s="12">
        <f t="shared" ref="U94:U97" si="40">4+3+2+2.5+3+3+2+2.5</f>
        <v>22</v>
      </c>
      <c r="V94" s="12">
        <f t="shared" si="30"/>
        <v>66.6363636363636</v>
      </c>
      <c r="X94" s="17" t="s">
        <v>236</v>
      </c>
      <c r="Y94" s="18" t="s">
        <v>237</v>
      </c>
      <c r="Z94" s="13">
        <v>83</v>
      </c>
      <c r="AA94" s="13">
        <v>82</v>
      </c>
      <c r="AB94" s="17" t="s">
        <v>51</v>
      </c>
      <c r="AC94" s="17" t="s">
        <v>51</v>
      </c>
      <c r="AD94" s="8">
        <v>61</v>
      </c>
      <c r="AE94" s="17" t="s">
        <v>51</v>
      </c>
      <c r="AF94" s="8">
        <v>47</v>
      </c>
      <c r="AG94" s="13">
        <v>71</v>
      </c>
      <c r="AH94" s="13">
        <v>35</v>
      </c>
      <c r="AI94" s="17" t="s">
        <v>51</v>
      </c>
      <c r="AJ94" s="17" t="s">
        <v>51</v>
      </c>
      <c r="AK94" s="17" t="s">
        <v>53</v>
      </c>
      <c r="AL94" s="17" t="s">
        <v>51</v>
      </c>
      <c r="AM94" s="8">
        <v>83</v>
      </c>
      <c r="AN94" s="17" t="s">
        <v>52</v>
      </c>
      <c r="AO94" s="13">
        <v>78</v>
      </c>
      <c r="AP94" s="8">
        <v>78</v>
      </c>
      <c r="AQ94" s="17" t="s">
        <v>61</v>
      </c>
      <c r="AR94" s="17" t="s">
        <v>51</v>
      </c>
      <c r="AS94" s="17" t="s">
        <v>51</v>
      </c>
      <c r="AT94" s="17" t="s">
        <v>51</v>
      </c>
      <c r="AU94" s="12">
        <f>Z94*2+AA94*1.5+AD94*3.5+AF94*2+AG94*1.5+AH94*3.5+AK94*1.5+AM94*3+AN94*1.5+AO94*6+AP94*2+AQ94*1.5</f>
        <v>2036</v>
      </c>
      <c r="AV94" s="12">
        <f>2+1.5+3.5+2+1.5+3.5+1.5+3+1.5+6+2+1.5</f>
        <v>29.5</v>
      </c>
      <c r="AW94" s="12">
        <f t="shared" si="31"/>
        <v>69.0169491525424</v>
      </c>
      <c r="AX94" s="12">
        <f t="shared" si="32"/>
        <v>3502</v>
      </c>
      <c r="AY94" s="12">
        <f t="shared" si="33"/>
        <v>51.5</v>
      </c>
      <c r="AZ94" s="12">
        <f t="shared" si="34"/>
        <v>68</v>
      </c>
      <c r="BA94" s="12">
        <f t="shared" si="35"/>
        <v>0</v>
      </c>
      <c r="BB94" s="12">
        <f t="shared" si="36"/>
        <v>68</v>
      </c>
    </row>
    <row r="95" spans="1:54">
      <c r="A95" s="9">
        <v>92</v>
      </c>
      <c r="B95" s="17" t="s">
        <v>238</v>
      </c>
      <c r="C95" s="18" t="s">
        <v>239</v>
      </c>
      <c r="D95" s="8">
        <v>69</v>
      </c>
      <c r="E95" s="8">
        <v>60</v>
      </c>
      <c r="F95" s="8">
        <v>55</v>
      </c>
      <c r="G95" s="17" t="s">
        <v>51</v>
      </c>
      <c r="H95" s="17" t="s">
        <v>51</v>
      </c>
      <c r="I95" s="17" t="s">
        <v>51</v>
      </c>
      <c r="J95" s="17" t="s">
        <v>51</v>
      </c>
      <c r="K95" s="8">
        <v>76</v>
      </c>
      <c r="L95" s="8">
        <v>62</v>
      </c>
      <c r="M95" s="8">
        <v>63</v>
      </c>
      <c r="N95" s="8">
        <v>75</v>
      </c>
      <c r="O95" s="8">
        <v>81</v>
      </c>
      <c r="P95" s="17" t="s">
        <v>51</v>
      </c>
      <c r="Q95" s="8">
        <v>89</v>
      </c>
      <c r="R95" s="8">
        <v>61</v>
      </c>
      <c r="S95" s="17" t="s">
        <v>51</v>
      </c>
      <c r="T95" s="12">
        <f>D95*4+E95*3+F95*2+K95*2.5+M95*3+N95*3+Q95*2+R95*2.5+O95*2+L95*1.5</f>
        <v>1755.5</v>
      </c>
      <c r="U95" s="12">
        <f>4+3+2+2.5+1.5+3+3+2+2+2.5</f>
        <v>25.5</v>
      </c>
      <c r="V95" s="12">
        <f t="shared" si="30"/>
        <v>68.843137254902</v>
      </c>
      <c r="X95" s="17" t="s">
        <v>238</v>
      </c>
      <c r="Y95" s="18" t="s">
        <v>239</v>
      </c>
      <c r="Z95" s="13">
        <v>71</v>
      </c>
      <c r="AA95" s="13">
        <v>75</v>
      </c>
      <c r="AB95" s="17" t="s">
        <v>51</v>
      </c>
      <c r="AC95" s="17" t="s">
        <v>51</v>
      </c>
      <c r="AD95" s="8">
        <v>32</v>
      </c>
      <c r="AE95" s="17" t="s">
        <v>51</v>
      </c>
      <c r="AF95" s="8">
        <v>65</v>
      </c>
      <c r="AG95" s="13">
        <v>64</v>
      </c>
      <c r="AH95" s="13">
        <v>57</v>
      </c>
      <c r="AI95" s="17" t="s">
        <v>51</v>
      </c>
      <c r="AJ95" s="17" t="s">
        <v>51</v>
      </c>
      <c r="AK95" s="17" t="s">
        <v>53</v>
      </c>
      <c r="AL95" s="17" t="s">
        <v>51</v>
      </c>
      <c r="AM95" s="8">
        <v>93</v>
      </c>
      <c r="AN95" s="17" t="s">
        <v>52</v>
      </c>
      <c r="AO95" s="13">
        <v>72</v>
      </c>
      <c r="AP95" s="17" t="s">
        <v>51</v>
      </c>
      <c r="AQ95" s="17" t="s">
        <v>61</v>
      </c>
      <c r="AR95" s="17" t="s">
        <v>51</v>
      </c>
      <c r="AS95" s="17" t="s">
        <v>51</v>
      </c>
      <c r="AT95" s="17" t="s">
        <v>51</v>
      </c>
      <c r="AU95" s="12">
        <f>Z95*2+AA95*1.5+AD95*3.5+AF95*2+AG95*1.5+AH95*3.5+AK95*1.5+AM95*3+AN95*1.5+AO95*6+AQ95*1.5</f>
        <v>1840.5</v>
      </c>
      <c r="AV95" s="12">
        <f>2+1.5+3.5+2+1.5+3.5+1.5+3+1.5+6+1.5</f>
        <v>27.5</v>
      </c>
      <c r="AW95" s="12">
        <f t="shared" si="31"/>
        <v>66.9272727272727</v>
      </c>
      <c r="AX95" s="12">
        <f t="shared" si="32"/>
        <v>3596</v>
      </c>
      <c r="AY95" s="12">
        <f t="shared" si="33"/>
        <v>53</v>
      </c>
      <c r="AZ95" s="12">
        <f t="shared" si="34"/>
        <v>67.8490566037736</v>
      </c>
      <c r="BA95" s="12">
        <f t="shared" si="35"/>
        <v>0</v>
      </c>
      <c r="BB95" s="12">
        <f t="shared" si="36"/>
        <v>67.8490566037736</v>
      </c>
    </row>
    <row r="96" spans="1:54">
      <c r="A96" s="9">
        <v>93</v>
      </c>
      <c r="B96" s="17" t="s">
        <v>240</v>
      </c>
      <c r="C96" s="18" t="s">
        <v>241</v>
      </c>
      <c r="D96" s="8">
        <v>63</v>
      </c>
      <c r="E96" s="8">
        <v>70</v>
      </c>
      <c r="F96" s="8">
        <v>61</v>
      </c>
      <c r="G96" s="17" t="s">
        <v>51</v>
      </c>
      <c r="H96" s="17" t="s">
        <v>51</v>
      </c>
      <c r="I96" s="17" t="s">
        <v>51</v>
      </c>
      <c r="J96" s="17" t="s">
        <v>51</v>
      </c>
      <c r="K96" s="8">
        <v>75</v>
      </c>
      <c r="L96" s="17" t="s">
        <v>51</v>
      </c>
      <c r="M96" s="8">
        <v>57</v>
      </c>
      <c r="N96" s="8">
        <v>61</v>
      </c>
      <c r="O96" s="17" t="s">
        <v>51</v>
      </c>
      <c r="P96" s="17" t="s">
        <v>51</v>
      </c>
      <c r="Q96" s="8">
        <v>86</v>
      </c>
      <c r="R96" s="8">
        <v>67</v>
      </c>
      <c r="S96" s="17" t="s">
        <v>51</v>
      </c>
      <c r="T96" s="12">
        <f t="shared" si="39"/>
        <v>1465</v>
      </c>
      <c r="U96" s="12">
        <f t="shared" si="40"/>
        <v>22</v>
      </c>
      <c r="V96" s="12">
        <f t="shared" si="30"/>
        <v>66.5909090909091</v>
      </c>
      <c r="X96" s="17" t="s">
        <v>240</v>
      </c>
      <c r="Y96" s="18" t="s">
        <v>241</v>
      </c>
      <c r="Z96" s="13">
        <v>78</v>
      </c>
      <c r="AA96" s="13">
        <v>76</v>
      </c>
      <c r="AB96" s="17" t="s">
        <v>51</v>
      </c>
      <c r="AC96" s="17" t="s">
        <v>51</v>
      </c>
      <c r="AD96" s="8">
        <v>60</v>
      </c>
      <c r="AE96" s="17" t="s">
        <v>51</v>
      </c>
      <c r="AF96" s="8">
        <v>65</v>
      </c>
      <c r="AG96" s="13">
        <v>76</v>
      </c>
      <c r="AH96" s="13">
        <v>27</v>
      </c>
      <c r="AI96" s="17" t="s">
        <v>61</v>
      </c>
      <c r="AJ96" s="17" t="s">
        <v>51</v>
      </c>
      <c r="AK96" s="17" t="s">
        <v>53</v>
      </c>
      <c r="AL96" s="17" t="s">
        <v>51</v>
      </c>
      <c r="AM96" s="8">
        <v>83</v>
      </c>
      <c r="AN96" s="17" t="s">
        <v>52</v>
      </c>
      <c r="AO96" s="13">
        <v>73</v>
      </c>
      <c r="AP96" s="8">
        <v>81</v>
      </c>
      <c r="AQ96" s="17" t="s">
        <v>52</v>
      </c>
      <c r="AR96" s="17" t="s">
        <v>51</v>
      </c>
      <c r="AS96" s="17" t="s">
        <v>51</v>
      </c>
      <c r="AT96" s="17" t="s">
        <v>51</v>
      </c>
      <c r="AU96" s="12">
        <f t="shared" ref="AU96:AU98" si="41">Z96*2+AA96*1.5+AD96*3.5+AF96*2+AG96*1.5+AH96*3.5+AI96+AK96*1.5+AM96*3+AN96*1.5+AO96*6+AP96*2+AQ96*1.5</f>
        <v>2095</v>
      </c>
      <c r="AV96" s="12">
        <f t="shared" ref="AV96:AV98" si="42">2+1.5+3.5+2+1.5+3.5+1+1.5+3+1.5+6+2+1.5</f>
        <v>30.5</v>
      </c>
      <c r="AW96" s="12">
        <f t="shared" si="31"/>
        <v>68.6885245901639</v>
      </c>
      <c r="AX96" s="12">
        <f t="shared" si="32"/>
        <v>3560</v>
      </c>
      <c r="AY96" s="12">
        <f t="shared" si="33"/>
        <v>52.5</v>
      </c>
      <c r="AZ96" s="12">
        <f t="shared" si="34"/>
        <v>67.8095238095238</v>
      </c>
      <c r="BA96" s="12">
        <f t="shared" si="35"/>
        <v>0</v>
      </c>
      <c r="BB96" s="12">
        <f t="shared" si="36"/>
        <v>67.8095238095238</v>
      </c>
    </row>
    <row r="97" spans="1:54">
      <c r="A97" s="9">
        <v>94</v>
      </c>
      <c r="B97" s="17" t="s">
        <v>242</v>
      </c>
      <c r="C97" s="18" t="s">
        <v>243</v>
      </c>
      <c r="D97" s="8">
        <v>51</v>
      </c>
      <c r="E97" s="8">
        <v>43</v>
      </c>
      <c r="F97" s="8">
        <v>44</v>
      </c>
      <c r="G97" s="17" t="s">
        <v>51</v>
      </c>
      <c r="H97" s="17" t="s">
        <v>51</v>
      </c>
      <c r="I97" s="17" t="s">
        <v>51</v>
      </c>
      <c r="J97" s="17" t="s">
        <v>51</v>
      </c>
      <c r="K97" s="8">
        <v>74</v>
      </c>
      <c r="L97" s="17" t="s">
        <v>51</v>
      </c>
      <c r="M97" s="8">
        <v>55</v>
      </c>
      <c r="N97" s="8">
        <v>69</v>
      </c>
      <c r="O97" s="17" t="s">
        <v>51</v>
      </c>
      <c r="P97" s="17" t="s">
        <v>51</v>
      </c>
      <c r="Q97" s="8">
        <v>77</v>
      </c>
      <c r="R97" s="8">
        <v>31</v>
      </c>
      <c r="S97" s="17" t="s">
        <v>51</v>
      </c>
      <c r="T97" s="12">
        <f t="shared" si="39"/>
        <v>1209.5</v>
      </c>
      <c r="U97" s="12">
        <f t="shared" si="40"/>
        <v>22</v>
      </c>
      <c r="V97" s="12">
        <f t="shared" si="30"/>
        <v>54.9772727272727</v>
      </c>
      <c r="X97" s="17" t="s">
        <v>242</v>
      </c>
      <c r="Y97" s="17" t="s">
        <v>243</v>
      </c>
      <c r="Z97" s="13">
        <v>74</v>
      </c>
      <c r="AA97" s="13">
        <v>85</v>
      </c>
      <c r="AB97" s="17" t="s">
        <v>51</v>
      </c>
      <c r="AC97" s="17" t="s">
        <v>51</v>
      </c>
      <c r="AD97" s="8">
        <v>77</v>
      </c>
      <c r="AE97" s="17" t="s">
        <v>51</v>
      </c>
      <c r="AF97" s="8">
        <v>71</v>
      </c>
      <c r="AG97" s="13">
        <v>80</v>
      </c>
      <c r="AH97" s="13">
        <v>60</v>
      </c>
      <c r="AI97" s="17" t="s">
        <v>61</v>
      </c>
      <c r="AJ97" s="17" t="s">
        <v>51</v>
      </c>
      <c r="AK97" s="17" t="s">
        <v>53</v>
      </c>
      <c r="AL97" s="17" t="s">
        <v>51</v>
      </c>
      <c r="AM97" s="8">
        <v>81</v>
      </c>
      <c r="AN97" s="17" t="s">
        <v>52</v>
      </c>
      <c r="AO97" s="13">
        <v>78</v>
      </c>
      <c r="AP97" s="8">
        <v>82</v>
      </c>
      <c r="AQ97" s="17" t="s">
        <v>56</v>
      </c>
      <c r="AR97" s="17" t="s">
        <v>51</v>
      </c>
      <c r="AS97" s="17" t="s">
        <v>51</v>
      </c>
      <c r="AT97" s="17" t="s">
        <v>51</v>
      </c>
      <c r="AU97" s="12">
        <f t="shared" si="41"/>
        <v>2334.5</v>
      </c>
      <c r="AV97" s="12">
        <f t="shared" si="42"/>
        <v>30.5</v>
      </c>
      <c r="AW97" s="12">
        <f t="shared" si="31"/>
        <v>76.5409836065574</v>
      </c>
      <c r="AX97" s="12">
        <f t="shared" si="32"/>
        <v>3544</v>
      </c>
      <c r="AY97" s="12">
        <f t="shared" si="33"/>
        <v>52.5</v>
      </c>
      <c r="AZ97" s="12">
        <f t="shared" si="34"/>
        <v>67.5047619047619</v>
      </c>
      <c r="BA97" s="12">
        <f t="shared" si="35"/>
        <v>0</v>
      </c>
      <c r="BB97" s="12">
        <f t="shared" si="36"/>
        <v>67.5047619047619</v>
      </c>
    </row>
    <row r="98" spans="1:54">
      <c r="A98" s="9">
        <v>95</v>
      </c>
      <c r="B98" s="17" t="s">
        <v>244</v>
      </c>
      <c r="C98" s="18" t="s">
        <v>245</v>
      </c>
      <c r="D98" s="8">
        <v>68</v>
      </c>
      <c r="E98" s="8">
        <v>74</v>
      </c>
      <c r="F98" s="8">
        <v>63</v>
      </c>
      <c r="G98" s="17" t="s">
        <v>51</v>
      </c>
      <c r="H98" s="17" t="s">
        <v>51</v>
      </c>
      <c r="I98" s="17" t="s">
        <v>51</v>
      </c>
      <c r="J98" s="17" t="s">
        <v>51</v>
      </c>
      <c r="K98" s="8">
        <v>72</v>
      </c>
      <c r="L98" s="17" t="s">
        <v>51</v>
      </c>
      <c r="M98" s="8">
        <v>80</v>
      </c>
      <c r="N98" s="8">
        <v>61</v>
      </c>
      <c r="O98" s="17" t="s">
        <v>51</v>
      </c>
      <c r="P98" s="17" t="s">
        <v>51</v>
      </c>
      <c r="Q98" s="8">
        <v>52</v>
      </c>
      <c r="R98" s="8">
        <v>33</v>
      </c>
      <c r="S98" s="8">
        <v>70</v>
      </c>
      <c r="T98" s="12">
        <f>D98*4+E98*3+F98*2+K98*2.5+M98*3+N98*3+Q98*2+R98*2.5+S98*2</f>
        <v>1549.5</v>
      </c>
      <c r="U98" s="12">
        <f>4+3+2+2.5+3+3+2+2.5+2</f>
        <v>24</v>
      </c>
      <c r="V98" s="12">
        <f t="shared" si="30"/>
        <v>64.5625</v>
      </c>
      <c r="X98" s="17" t="s">
        <v>244</v>
      </c>
      <c r="Y98" s="17" t="s">
        <v>245</v>
      </c>
      <c r="Z98" s="13">
        <v>70</v>
      </c>
      <c r="AA98" s="13">
        <v>79</v>
      </c>
      <c r="AB98" s="17" t="s">
        <v>51</v>
      </c>
      <c r="AC98" s="17" t="s">
        <v>51</v>
      </c>
      <c r="AD98" s="8">
        <v>60</v>
      </c>
      <c r="AE98" s="17" t="s">
        <v>51</v>
      </c>
      <c r="AF98" s="8">
        <v>75</v>
      </c>
      <c r="AG98" s="13">
        <v>67</v>
      </c>
      <c r="AH98" s="13">
        <v>66</v>
      </c>
      <c r="AI98" s="17" t="s">
        <v>61</v>
      </c>
      <c r="AJ98" s="17" t="s">
        <v>51</v>
      </c>
      <c r="AK98" s="17" t="s">
        <v>53</v>
      </c>
      <c r="AL98" s="17" t="s">
        <v>51</v>
      </c>
      <c r="AM98" s="8">
        <v>78</v>
      </c>
      <c r="AN98" s="17" t="s">
        <v>52</v>
      </c>
      <c r="AO98" s="13">
        <v>62</v>
      </c>
      <c r="AP98" s="8">
        <v>83</v>
      </c>
      <c r="AQ98" s="17" t="s">
        <v>53</v>
      </c>
      <c r="AR98" s="17" t="s">
        <v>51</v>
      </c>
      <c r="AS98" s="17" t="s">
        <v>51</v>
      </c>
      <c r="AT98" s="17" t="s">
        <v>51</v>
      </c>
      <c r="AU98" s="12">
        <f t="shared" si="41"/>
        <v>2119.5</v>
      </c>
      <c r="AV98" s="12">
        <f t="shared" si="42"/>
        <v>30.5</v>
      </c>
      <c r="AW98" s="12">
        <f t="shared" si="31"/>
        <v>69.4918032786885</v>
      </c>
      <c r="AX98" s="12">
        <f t="shared" si="32"/>
        <v>3669</v>
      </c>
      <c r="AY98" s="12">
        <f t="shared" si="33"/>
        <v>54.5</v>
      </c>
      <c r="AZ98" s="12">
        <f t="shared" si="34"/>
        <v>67.3211009174312</v>
      </c>
      <c r="BA98" s="12">
        <f t="shared" si="35"/>
        <v>0</v>
      </c>
      <c r="BB98" s="12">
        <f t="shared" si="36"/>
        <v>67.3211009174312</v>
      </c>
    </row>
    <row r="99" spans="1:54">
      <c r="A99" s="9">
        <v>96</v>
      </c>
      <c r="B99" s="17" t="s">
        <v>246</v>
      </c>
      <c r="C99" s="18" t="s">
        <v>247</v>
      </c>
      <c r="D99" s="8">
        <v>73</v>
      </c>
      <c r="E99" s="8">
        <v>60</v>
      </c>
      <c r="F99" s="8">
        <v>42</v>
      </c>
      <c r="G99" s="17" t="s">
        <v>51</v>
      </c>
      <c r="H99" s="17" t="s">
        <v>51</v>
      </c>
      <c r="I99" s="17" t="s">
        <v>51</v>
      </c>
      <c r="J99" s="8">
        <v>69</v>
      </c>
      <c r="K99" s="8">
        <v>79</v>
      </c>
      <c r="L99" s="17" t="s">
        <v>51</v>
      </c>
      <c r="M99" s="8">
        <v>65</v>
      </c>
      <c r="N99" s="8">
        <v>51</v>
      </c>
      <c r="O99" s="8">
        <v>83</v>
      </c>
      <c r="P99" s="17" t="s">
        <v>51</v>
      </c>
      <c r="Q99" s="8">
        <v>70</v>
      </c>
      <c r="R99" s="8">
        <v>69</v>
      </c>
      <c r="S99" s="8">
        <v>78</v>
      </c>
      <c r="T99" s="12">
        <f>D99*4+E99*3+F99*2+K99*2.5+M99*3+N99*3+Q99*2+R99*2.5+J99*3+O99*2+S99*2</f>
        <v>1943</v>
      </c>
      <c r="U99" s="12">
        <f>4+3+2+3+2.5+3+3+2+2+2.5+2</f>
        <v>29</v>
      </c>
      <c r="V99" s="12">
        <f t="shared" si="30"/>
        <v>67</v>
      </c>
      <c r="X99" s="17" t="s">
        <v>246</v>
      </c>
      <c r="Y99" s="18" t="s">
        <v>247</v>
      </c>
      <c r="Z99" s="13">
        <v>78</v>
      </c>
      <c r="AA99" s="13">
        <v>77</v>
      </c>
      <c r="AB99" s="17" t="s">
        <v>51</v>
      </c>
      <c r="AC99" s="17" t="s">
        <v>51</v>
      </c>
      <c r="AD99" s="8">
        <v>46</v>
      </c>
      <c r="AE99" s="17" t="s">
        <v>51</v>
      </c>
      <c r="AF99" s="8">
        <v>77</v>
      </c>
      <c r="AG99" s="13">
        <v>70</v>
      </c>
      <c r="AH99" s="13">
        <v>79</v>
      </c>
      <c r="AI99" s="17" t="s">
        <v>52</v>
      </c>
      <c r="AJ99" s="17" t="s">
        <v>51</v>
      </c>
      <c r="AK99" s="17" t="s">
        <v>53</v>
      </c>
      <c r="AL99" s="17" t="s">
        <v>51</v>
      </c>
      <c r="AM99" s="8">
        <v>75</v>
      </c>
      <c r="AN99" s="17" t="s">
        <v>52</v>
      </c>
      <c r="AO99" s="13">
        <v>54</v>
      </c>
      <c r="AP99" s="17" t="s">
        <v>51</v>
      </c>
      <c r="AQ99" s="17" t="s">
        <v>53</v>
      </c>
      <c r="AR99" s="17" t="s">
        <v>51</v>
      </c>
      <c r="AS99" s="17" t="s">
        <v>51</v>
      </c>
      <c r="AT99" s="17" t="s">
        <v>51</v>
      </c>
      <c r="AU99" s="12">
        <f>Z99*2+AA99*1.5+AD99*3.5+AF99*2+AG99*1.5+AH99*3.5+AI99+AK99*1.5+AM99*3+AN99*1.5+AO99*6+AQ99*1.5</f>
        <v>1924.5</v>
      </c>
      <c r="AV99" s="12">
        <f>2+1.5+3.5+2+1.5+3.5+1+1.5+3+1.5+6+1.5</f>
        <v>28.5</v>
      </c>
      <c r="AW99" s="12">
        <f t="shared" si="31"/>
        <v>67.5263157894737</v>
      </c>
      <c r="AX99" s="12">
        <f t="shared" si="32"/>
        <v>3867.5</v>
      </c>
      <c r="AY99" s="12">
        <f t="shared" si="33"/>
        <v>57.5</v>
      </c>
      <c r="AZ99" s="12">
        <f t="shared" si="34"/>
        <v>67.2608695652174</v>
      </c>
      <c r="BA99" s="12">
        <f t="shared" si="35"/>
        <v>0</v>
      </c>
      <c r="BB99" s="12">
        <f t="shared" si="36"/>
        <v>67.2608695652174</v>
      </c>
    </row>
    <row r="100" spans="1:54">
      <c r="A100" s="9">
        <v>97</v>
      </c>
      <c r="B100" s="17" t="s">
        <v>248</v>
      </c>
      <c r="C100" s="17" t="s">
        <v>249</v>
      </c>
      <c r="D100" s="8">
        <v>62</v>
      </c>
      <c r="E100" s="8">
        <v>75</v>
      </c>
      <c r="F100" s="8">
        <v>65</v>
      </c>
      <c r="G100" s="17" t="s">
        <v>51</v>
      </c>
      <c r="H100" s="17" t="s">
        <v>51</v>
      </c>
      <c r="I100" s="17" t="s">
        <v>51</v>
      </c>
      <c r="J100" s="17" t="s">
        <v>51</v>
      </c>
      <c r="K100" s="8">
        <v>67</v>
      </c>
      <c r="L100" s="17" t="s">
        <v>51</v>
      </c>
      <c r="M100" s="8">
        <v>75</v>
      </c>
      <c r="N100" s="8">
        <v>60</v>
      </c>
      <c r="O100" s="17" t="s">
        <v>51</v>
      </c>
      <c r="P100" s="17" t="s">
        <v>51</v>
      </c>
      <c r="Q100" s="8">
        <v>85</v>
      </c>
      <c r="R100" s="8">
        <v>72</v>
      </c>
      <c r="S100" s="17" t="s">
        <v>51</v>
      </c>
      <c r="T100" s="12">
        <f>D100*4+E100*3+F100*2+K100*2.5+M100*3+N100*3+Q100*2+R100*2.5</f>
        <v>1525.5</v>
      </c>
      <c r="U100" s="12">
        <f>4+3+2+2.5+3+3+2+2.5</f>
        <v>22</v>
      </c>
      <c r="V100" s="12">
        <f t="shared" si="30"/>
        <v>69.3409090909091</v>
      </c>
      <c r="X100" s="17" t="s">
        <v>248</v>
      </c>
      <c r="Y100" s="18" t="s">
        <v>249</v>
      </c>
      <c r="Z100" s="13">
        <v>75</v>
      </c>
      <c r="AA100" s="13">
        <v>83</v>
      </c>
      <c r="AB100" s="17" t="s">
        <v>51</v>
      </c>
      <c r="AC100" s="17" t="s">
        <v>51</v>
      </c>
      <c r="AD100" s="8">
        <v>30</v>
      </c>
      <c r="AE100" s="17" t="s">
        <v>51</v>
      </c>
      <c r="AF100" s="8">
        <v>81</v>
      </c>
      <c r="AG100" s="13">
        <v>74</v>
      </c>
      <c r="AH100" s="13">
        <v>47</v>
      </c>
      <c r="AI100" s="17" t="s">
        <v>61</v>
      </c>
      <c r="AJ100" s="17" t="s">
        <v>51</v>
      </c>
      <c r="AK100" s="17" t="s">
        <v>53</v>
      </c>
      <c r="AL100" s="17" t="s">
        <v>51</v>
      </c>
      <c r="AM100" s="8">
        <v>72</v>
      </c>
      <c r="AN100" s="17" t="s">
        <v>52</v>
      </c>
      <c r="AO100" s="13">
        <v>67</v>
      </c>
      <c r="AP100" s="8">
        <v>84</v>
      </c>
      <c r="AQ100" s="17" t="s">
        <v>51</v>
      </c>
      <c r="AR100" s="17" t="s">
        <v>51</v>
      </c>
      <c r="AS100" s="17" t="s">
        <v>51</v>
      </c>
      <c r="AT100" s="17" t="s">
        <v>51</v>
      </c>
      <c r="AU100" s="12">
        <f>Z100*2+AA100*1.5+AD100*3.5+AF100*2+AG100*1.5+AH100*3.5+AI100+AK100*1.5+AM100*3+AN100*1.5+AO100*6+AP100*2</f>
        <v>1903</v>
      </c>
      <c r="AV100" s="12">
        <f>2+1.5+3.5+2+1.5+3.5+1+1.5+3+1.5+6+2</f>
        <v>29</v>
      </c>
      <c r="AW100" s="12">
        <f t="shared" si="31"/>
        <v>65.6206896551724</v>
      </c>
      <c r="AX100" s="12">
        <f t="shared" si="32"/>
        <v>3428.5</v>
      </c>
      <c r="AY100" s="12">
        <f t="shared" si="33"/>
        <v>51</v>
      </c>
      <c r="AZ100" s="12">
        <f t="shared" si="34"/>
        <v>67.2254901960784</v>
      </c>
      <c r="BA100" s="12">
        <f t="shared" si="35"/>
        <v>0</v>
      </c>
      <c r="BB100" s="12">
        <f t="shared" si="36"/>
        <v>67.2254901960784</v>
      </c>
    </row>
    <row r="101" spans="1:54">
      <c r="A101" s="9">
        <v>98</v>
      </c>
      <c r="B101" s="17" t="s">
        <v>250</v>
      </c>
      <c r="C101" s="18" t="s">
        <v>251</v>
      </c>
      <c r="D101" s="8">
        <v>71</v>
      </c>
      <c r="E101" s="8">
        <v>69</v>
      </c>
      <c r="F101" s="8">
        <v>65</v>
      </c>
      <c r="G101" s="17" t="s">
        <v>51</v>
      </c>
      <c r="H101" s="17" t="s">
        <v>51</v>
      </c>
      <c r="I101" s="17" t="s">
        <v>51</v>
      </c>
      <c r="J101" s="17" t="s">
        <v>51</v>
      </c>
      <c r="K101" s="8">
        <v>81</v>
      </c>
      <c r="L101" s="8">
        <v>75</v>
      </c>
      <c r="M101" s="8">
        <v>73</v>
      </c>
      <c r="N101" s="8">
        <v>64</v>
      </c>
      <c r="O101" s="17" t="s">
        <v>51</v>
      </c>
      <c r="P101" s="17" t="s">
        <v>51</v>
      </c>
      <c r="Q101" s="8">
        <v>85</v>
      </c>
      <c r="R101" s="8">
        <v>32</v>
      </c>
      <c r="S101" s="17" t="s">
        <v>51</v>
      </c>
      <c r="T101" s="12">
        <f>D101*4+E101*3+F101*2+K101*2.5+M101*3+N101*3+Q101*2+R101*2.5+L101*1.5</f>
        <v>1597</v>
      </c>
      <c r="U101" s="12">
        <f>4+3+2+2.5+1.5+3+3+2+2.5</f>
        <v>23.5</v>
      </c>
      <c r="V101" s="12">
        <f t="shared" si="30"/>
        <v>67.9574468085106</v>
      </c>
      <c r="X101" s="17" t="s">
        <v>250</v>
      </c>
      <c r="Y101" s="18" t="s">
        <v>251</v>
      </c>
      <c r="Z101" s="13">
        <v>65</v>
      </c>
      <c r="AA101" s="13">
        <v>65</v>
      </c>
      <c r="AB101" s="17" t="s">
        <v>51</v>
      </c>
      <c r="AC101" s="17" t="s">
        <v>51</v>
      </c>
      <c r="AD101" s="8">
        <v>49</v>
      </c>
      <c r="AE101" s="17" t="s">
        <v>51</v>
      </c>
      <c r="AF101" s="8">
        <v>60</v>
      </c>
      <c r="AG101" s="13">
        <v>65</v>
      </c>
      <c r="AH101" s="13">
        <v>66</v>
      </c>
      <c r="AI101" s="17" t="s">
        <v>52</v>
      </c>
      <c r="AJ101" s="17" t="s">
        <v>51</v>
      </c>
      <c r="AK101" s="17" t="s">
        <v>53</v>
      </c>
      <c r="AL101" s="17" t="s">
        <v>51</v>
      </c>
      <c r="AM101" s="8">
        <v>92</v>
      </c>
      <c r="AN101" s="17" t="s">
        <v>52</v>
      </c>
      <c r="AO101" s="13">
        <v>65</v>
      </c>
      <c r="AP101" s="8">
        <v>63</v>
      </c>
      <c r="AQ101" s="17" t="s">
        <v>161</v>
      </c>
      <c r="AR101" s="17" t="s">
        <v>51</v>
      </c>
      <c r="AS101" s="17" t="s">
        <v>51</v>
      </c>
      <c r="AT101" s="17" t="s">
        <v>51</v>
      </c>
      <c r="AU101" s="12">
        <f t="shared" ref="AU101:AU103" si="43">Z101*2+AA101*1.5+AD101*3.5+AF101*2+AG101*1.5+AH101*3.5+AI101+AK101*1.5+AM101*3+AN101*1.5+AO101*6+AP101*2+AQ101*1.5</f>
        <v>2032</v>
      </c>
      <c r="AV101" s="12">
        <f t="shared" ref="AV101:AV103" si="44">2+1.5+3.5+2+1.5+3.5+1+1.5+3+1.5+6+2+1.5</f>
        <v>30.5</v>
      </c>
      <c r="AW101" s="12">
        <f t="shared" si="31"/>
        <v>66.6229508196721</v>
      </c>
      <c r="AX101" s="12">
        <f t="shared" si="32"/>
        <v>3629</v>
      </c>
      <c r="AY101" s="12">
        <f t="shared" si="33"/>
        <v>54</v>
      </c>
      <c r="AZ101" s="12">
        <f t="shared" si="34"/>
        <v>67.2037037037037</v>
      </c>
      <c r="BA101" s="12">
        <f t="shared" si="35"/>
        <v>0</v>
      </c>
      <c r="BB101" s="12">
        <f t="shared" si="36"/>
        <v>67.2037037037037</v>
      </c>
    </row>
    <row r="102" spans="1:54">
      <c r="A102" s="9">
        <v>99</v>
      </c>
      <c r="B102" s="17" t="s">
        <v>252</v>
      </c>
      <c r="C102" s="18" t="s">
        <v>253</v>
      </c>
      <c r="D102" s="8">
        <v>63</v>
      </c>
      <c r="E102" s="8">
        <v>60</v>
      </c>
      <c r="F102" s="8">
        <v>63</v>
      </c>
      <c r="G102" s="17" t="s">
        <v>51</v>
      </c>
      <c r="H102" s="17" t="s">
        <v>51</v>
      </c>
      <c r="I102" s="8"/>
      <c r="J102" s="8">
        <v>39</v>
      </c>
      <c r="K102" s="8">
        <v>75</v>
      </c>
      <c r="L102" s="17" t="s">
        <v>51</v>
      </c>
      <c r="M102" s="8">
        <v>73</v>
      </c>
      <c r="N102" s="8">
        <v>61</v>
      </c>
      <c r="O102" s="17" t="s">
        <v>51</v>
      </c>
      <c r="P102" s="17" t="s">
        <v>51</v>
      </c>
      <c r="Q102" s="8">
        <v>91</v>
      </c>
      <c r="R102" s="8">
        <v>39</v>
      </c>
      <c r="S102" s="8">
        <v>77</v>
      </c>
      <c r="T102" s="12">
        <f>D102*4+E102*3+F102*2+K102*2.5+M102*3+N102*3+Q102*2+R102*2.5+S102*2+J102*3</f>
        <v>1698</v>
      </c>
      <c r="U102" s="12">
        <f>4+3+2+3+2.5+3+3+2+2.5+2</f>
        <v>27</v>
      </c>
      <c r="V102" s="12">
        <f t="shared" si="30"/>
        <v>62.8888888888889</v>
      </c>
      <c r="X102" s="17" t="s">
        <v>252</v>
      </c>
      <c r="Y102" s="18" t="s">
        <v>253</v>
      </c>
      <c r="Z102" s="13">
        <v>63</v>
      </c>
      <c r="AA102" s="13">
        <v>86</v>
      </c>
      <c r="AB102" s="17" t="s">
        <v>51</v>
      </c>
      <c r="AC102" s="17" t="s">
        <v>51</v>
      </c>
      <c r="AD102" s="8">
        <v>68</v>
      </c>
      <c r="AE102" s="8"/>
      <c r="AF102" s="8">
        <v>63</v>
      </c>
      <c r="AG102" s="13">
        <v>86</v>
      </c>
      <c r="AH102" s="13">
        <v>47</v>
      </c>
      <c r="AI102" s="17" t="s">
        <v>52</v>
      </c>
      <c r="AJ102" s="17" t="s">
        <v>51</v>
      </c>
      <c r="AK102" s="17" t="s">
        <v>53</v>
      </c>
      <c r="AL102" s="17" t="s">
        <v>51</v>
      </c>
      <c r="AM102" s="8">
        <v>89</v>
      </c>
      <c r="AN102" s="17" t="s">
        <v>52</v>
      </c>
      <c r="AO102" s="13">
        <v>65</v>
      </c>
      <c r="AP102" s="8">
        <v>83</v>
      </c>
      <c r="AQ102" s="17" t="s">
        <v>61</v>
      </c>
      <c r="AR102" s="17" t="s">
        <v>51</v>
      </c>
      <c r="AS102" s="17" t="s">
        <v>51</v>
      </c>
      <c r="AT102" s="17" t="s">
        <v>51</v>
      </c>
      <c r="AU102" s="12">
        <f t="shared" si="43"/>
        <v>2158</v>
      </c>
      <c r="AV102" s="12">
        <f t="shared" si="44"/>
        <v>30.5</v>
      </c>
      <c r="AW102" s="12">
        <f t="shared" si="31"/>
        <v>70.7540983606557</v>
      </c>
      <c r="AX102" s="12">
        <f t="shared" si="32"/>
        <v>3856</v>
      </c>
      <c r="AY102" s="12">
        <f t="shared" si="33"/>
        <v>57.5</v>
      </c>
      <c r="AZ102" s="12">
        <f t="shared" si="34"/>
        <v>67.0608695652174</v>
      </c>
      <c r="BA102" s="12">
        <f t="shared" si="35"/>
        <v>0</v>
      </c>
      <c r="BB102" s="12">
        <f t="shared" si="36"/>
        <v>67.0608695652174</v>
      </c>
    </row>
    <row r="103" spans="1:54">
      <c r="A103" s="9">
        <v>100</v>
      </c>
      <c r="B103" s="17" t="s">
        <v>254</v>
      </c>
      <c r="C103" s="18" t="s">
        <v>255</v>
      </c>
      <c r="D103" s="8">
        <v>70</v>
      </c>
      <c r="E103" s="8">
        <v>60</v>
      </c>
      <c r="F103" s="8">
        <v>62</v>
      </c>
      <c r="G103" s="17" t="s">
        <v>51</v>
      </c>
      <c r="H103" s="17" t="s">
        <v>51</v>
      </c>
      <c r="I103" s="17" t="s">
        <v>51</v>
      </c>
      <c r="J103" s="17" t="s">
        <v>51</v>
      </c>
      <c r="K103" s="8">
        <v>76</v>
      </c>
      <c r="L103" s="17" t="s">
        <v>51</v>
      </c>
      <c r="M103" s="8">
        <v>70</v>
      </c>
      <c r="N103" s="8">
        <v>75</v>
      </c>
      <c r="O103" s="17" t="s">
        <v>51</v>
      </c>
      <c r="P103" s="17" t="s">
        <v>51</v>
      </c>
      <c r="Q103" s="8">
        <v>81</v>
      </c>
      <c r="R103" s="8">
        <v>28</v>
      </c>
      <c r="S103" s="17" t="s">
        <v>51</v>
      </c>
      <c r="T103" s="12">
        <f>D103*4+E103*3+F103*2+K103*2.5+M103*3+N103*3+Q103*2+R103*2.5</f>
        <v>1441</v>
      </c>
      <c r="U103" s="12">
        <f>4+3+2+2.5+3+3+2+2.5</f>
        <v>22</v>
      </c>
      <c r="V103" s="12">
        <f t="shared" si="30"/>
        <v>65.5</v>
      </c>
      <c r="X103" s="17" t="s">
        <v>254</v>
      </c>
      <c r="Y103" s="18" t="s">
        <v>255</v>
      </c>
      <c r="Z103" s="13">
        <v>72</v>
      </c>
      <c r="AA103" s="13">
        <v>77</v>
      </c>
      <c r="AB103" s="17" t="s">
        <v>51</v>
      </c>
      <c r="AC103" s="17" t="s">
        <v>51</v>
      </c>
      <c r="AD103" s="8">
        <v>42</v>
      </c>
      <c r="AE103" s="8"/>
      <c r="AF103" s="8">
        <v>51</v>
      </c>
      <c r="AG103" s="13">
        <v>57</v>
      </c>
      <c r="AH103" s="13">
        <v>42</v>
      </c>
      <c r="AI103" s="17" t="s">
        <v>52</v>
      </c>
      <c r="AJ103" s="17" t="s">
        <v>51</v>
      </c>
      <c r="AK103" s="17" t="s">
        <v>53</v>
      </c>
      <c r="AL103" s="17" t="s">
        <v>51</v>
      </c>
      <c r="AM103" s="8">
        <v>93</v>
      </c>
      <c r="AN103" s="17" t="s">
        <v>56</v>
      </c>
      <c r="AO103" s="13">
        <v>75</v>
      </c>
      <c r="AP103" s="8">
        <v>85</v>
      </c>
      <c r="AQ103" s="17" t="s">
        <v>61</v>
      </c>
      <c r="AR103" s="17" t="s">
        <v>51</v>
      </c>
      <c r="AS103" s="17" t="s">
        <v>51</v>
      </c>
      <c r="AT103" s="17" t="s">
        <v>51</v>
      </c>
      <c r="AU103" s="12">
        <f t="shared" si="43"/>
        <v>2077.5</v>
      </c>
      <c r="AV103" s="12">
        <f t="shared" si="44"/>
        <v>30.5</v>
      </c>
      <c r="AW103" s="12">
        <f t="shared" si="31"/>
        <v>68.1147540983606</v>
      </c>
      <c r="AX103" s="12">
        <f t="shared" si="32"/>
        <v>3518.5</v>
      </c>
      <c r="AY103" s="12">
        <f t="shared" si="33"/>
        <v>52.5</v>
      </c>
      <c r="AZ103" s="12">
        <f t="shared" si="34"/>
        <v>67.0190476190476</v>
      </c>
      <c r="BA103" s="12">
        <f t="shared" si="35"/>
        <v>0</v>
      </c>
      <c r="BB103" s="12">
        <f t="shared" si="36"/>
        <v>67.0190476190476</v>
      </c>
    </row>
    <row r="104" spans="1:54">
      <c r="A104" s="9">
        <v>101</v>
      </c>
      <c r="B104" s="17" t="s">
        <v>256</v>
      </c>
      <c r="C104" s="18" t="s">
        <v>257</v>
      </c>
      <c r="D104" s="8">
        <v>54</v>
      </c>
      <c r="E104" s="8">
        <v>60</v>
      </c>
      <c r="F104" s="8">
        <v>56</v>
      </c>
      <c r="G104" s="17" t="s">
        <v>51</v>
      </c>
      <c r="H104" s="17" t="s">
        <v>51</v>
      </c>
      <c r="I104" s="17" t="s">
        <v>51</v>
      </c>
      <c r="J104" s="17" t="s">
        <v>51</v>
      </c>
      <c r="K104" s="8">
        <v>76</v>
      </c>
      <c r="L104" s="8">
        <v>84</v>
      </c>
      <c r="M104" s="8">
        <v>79</v>
      </c>
      <c r="N104" s="8">
        <v>69</v>
      </c>
      <c r="O104" s="17" t="s">
        <v>51</v>
      </c>
      <c r="P104" s="17" t="s">
        <v>51</v>
      </c>
      <c r="Q104" s="8">
        <v>84</v>
      </c>
      <c r="R104" s="8">
        <v>26</v>
      </c>
      <c r="S104" s="8">
        <v>80</v>
      </c>
      <c r="T104" s="12">
        <f>D104*4+E104*3+F104*2+K104*2.5+M104*3+N104*3+Q104*2+R104*2.5+S104*2+L104*1.5</f>
        <v>1661</v>
      </c>
      <c r="U104" s="12">
        <f>4+3+2+2.5+1.5+3+3+2+2.5+2</f>
        <v>25.5</v>
      </c>
      <c r="V104" s="12">
        <f t="shared" si="30"/>
        <v>65.1372549019608</v>
      </c>
      <c r="X104" s="17" t="s">
        <v>256</v>
      </c>
      <c r="Y104" s="18" t="s">
        <v>257</v>
      </c>
      <c r="Z104" s="13">
        <v>69</v>
      </c>
      <c r="AA104" s="13">
        <v>74</v>
      </c>
      <c r="AB104" s="17" t="s">
        <v>51</v>
      </c>
      <c r="AC104" s="17" t="s">
        <v>51</v>
      </c>
      <c r="AD104" s="8">
        <v>50</v>
      </c>
      <c r="AE104" s="17" t="s">
        <v>51</v>
      </c>
      <c r="AF104" s="8">
        <v>55</v>
      </c>
      <c r="AG104" s="13">
        <v>69</v>
      </c>
      <c r="AH104" s="13">
        <v>66</v>
      </c>
      <c r="AI104" s="17" t="s">
        <v>61</v>
      </c>
      <c r="AJ104" s="17" t="s">
        <v>51</v>
      </c>
      <c r="AK104" s="17" t="s">
        <v>53</v>
      </c>
      <c r="AL104" s="17" t="s">
        <v>51</v>
      </c>
      <c r="AM104" s="8">
        <v>70</v>
      </c>
      <c r="AN104" s="17" t="s">
        <v>52</v>
      </c>
      <c r="AO104" s="13">
        <v>77</v>
      </c>
      <c r="AP104" s="17" t="s">
        <v>51</v>
      </c>
      <c r="AQ104" s="17" t="s">
        <v>61</v>
      </c>
      <c r="AR104" s="17" t="s">
        <v>51</v>
      </c>
      <c r="AS104" s="17" t="s">
        <v>51</v>
      </c>
      <c r="AT104" s="17" t="s">
        <v>51</v>
      </c>
      <c r="AU104" s="12">
        <f>Z104*2+AA104*1.5+AD104*3.5+AF104*2+AG104*1.5+AH104*3.5+AI104+AK104*1.5+AM104*3+AN104*1.5+AO104*6+AQ104*1.5</f>
        <v>1953</v>
      </c>
      <c r="AV104" s="12">
        <f>2+1.5+3.5+2+1.5+3.5+1+1.5+3+1.5+6+1.5</f>
        <v>28.5</v>
      </c>
      <c r="AW104" s="12">
        <f t="shared" si="31"/>
        <v>68.5263157894737</v>
      </c>
      <c r="AX104" s="12">
        <f t="shared" si="32"/>
        <v>3614</v>
      </c>
      <c r="AY104" s="12">
        <f t="shared" si="33"/>
        <v>54</v>
      </c>
      <c r="AZ104" s="12">
        <f t="shared" si="34"/>
        <v>66.9259259259259</v>
      </c>
      <c r="BA104" s="12">
        <f t="shared" si="35"/>
        <v>0</v>
      </c>
      <c r="BB104" s="12">
        <f t="shared" si="36"/>
        <v>66.9259259259259</v>
      </c>
    </row>
    <row r="105" spans="1:54">
      <c r="A105" s="9">
        <v>102</v>
      </c>
      <c r="B105" s="17" t="s">
        <v>258</v>
      </c>
      <c r="C105" s="18" t="s">
        <v>259</v>
      </c>
      <c r="D105" s="8">
        <v>60</v>
      </c>
      <c r="E105" s="8">
        <v>60</v>
      </c>
      <c r="F105" s="8">
        <v>60</v>
      </c>
      <c r="G105" s="17" t="s">
        <v>51</v>
      </c>
      <c r="H105" s="17" t="s">
        <v>51</v>
      </c>
      <c r="I105" s="8">
        <v>63</v>
      </c>
      <c r="J105" s="8">
        <v>47</v>
      </c>
      <c r="K105" s="8">
        <v>69</v>
      </c>
      <c r="L105" s="17" t="s">
        <v>51</v>
      </c>
      <c r="M105" s="8">
        <v>80</v>
      </c>
      <c r="N105" s="8">
        <v>63</v>
      </c>
      <c r="O105" s="17" t="s">
        <v>51</v>
      </c>
      <c r="P105" s="17" t="s">
        <v>51</v>
      </c>
      <c r="Q105" s="8">
        <v>78</v>
      </c>
      <c r="R105" s="8">
        <v>64</v>
      </c>
      <c r="S105" s="8">
        <v>78</v>
      </c>
      <c r="T105" s="12">
        <f>D105*4+E105*3+F105*2+K105*2.5+M105*3+N105*3+Q105*2+R105*2.5+S105*2+I105*4.5+J105*3</f>
        <v>2038</v>
      </c>
      <c r="U105" s="12">
        <f>4+3+2+4.5+3+2.5+3+3+2+2.5+2</f>
        <v>31.5</v>
      </c>
      <c r="V105" s="12">
        <f t="shared" si="30"/>
        <v>64.6984126984127</v>
      </c>
      <c r="X105" s="17" t="s">
        <v>258</v>
      </c>
      <c r="Y105" s="18" t="s">
        <v>259</v>
      </c>
      <c r="Z105" s="13">
        <v>73</v>
      </c>
      <c r="AA105" s="13">
        <v>75</v>
      </c>
      <c r="AB105" s="8">
        <v>70</v>
      </c>
      <c r="AC105" s="17" t="s">
        <v>53</v>
      </c>
      <c r="AD105" s="8">
        <v>42</v>
      </c>
      <c r="AE105" s="17" t="s">
        <v>51</v>
      </c>
      <c r="AF105" s="8">
        <v>78</v>
      </c>
      <c r="AG105" s="13">
        <v>81</v>
      </c>
      <c r="AH105" s="13">
        <v>43</v>
      </c>
      <c r="AI105" s="17" t="s">
        <v>61</v>
      </c>
      <c r="AJ105" s="8">
        <v>60</v>
      </c>
      <c r="AK105" s="17" t="s">
        <v>53</v>
      </c>
      <c r="AL105" s="17" t="s">
        <v>52</v>
      </c>
      <c r="AM105" s="8">
        <v>81</v>
      </c>
      <c r="AN105" s="17" t="s">
        <v>52</v>
      </c>
      <c r="AO105" s="13">
        <v>70</v>
      </c>
      <c r="AP105" s="8">
        <v>86</v>
      </c>
      <c r="AQ105" s="17" t="s">
        <v>61</v>
      </c>
      <c r="AR105" s="17" t="s">
        <v>61</v>
      </c>
      <c r="AS105" s="17" t="s">
        <v>51</v>
      </c>
      <c r="AT105" s="17" t="s">
        <v>51</v>
      </c>
      <c r="AU105" s="12">
        <f>Z105*2+AA105*1.5+AB105*2.5+AC105+AD105*3.5+AF105*2+AG105*1.5+AH105*3.5+AI105+AJ105*4.5+AK105*1.5+AL105*1.5+AM105*3+AN105*1.5+AO105*6+AP105*2+AQ105*1.5+AR105</f>
        <v>2793.5</v>
      </c>
      <c r="AV105" s="12">
        <f>2+1.5+2.5+1+3.5+2+1.5+3.5+1+4.5+1.5+1.5+3+1.5+6+2+1.5+1</f>
        <v>41</v>
      </c>
      <c r="AW105" s="12">
        <f t="shared" si="31"/>
        <v>68.1341463414634</v>
      </c>
      <c r="AX105" s="12">
        <f t="shared" si="32"/>
        <v>4831.5</v>
      </c>
      <c r="AY105" s="12">
        <f t="shared" si="33"/>
        <v>72.5</v>
      </c>
      <c r="AZ105" s="12">
        <f t="shared" si="34"/>
        <v>66.6413793103448</v>
      </c>
      <c r="BA105" s="12">
        <f t="shared" si="35"/>
        <v>0</v>
      </c>
      <c r="BB105" s="12">
        <f t="shared" si="36"/>
        <v>66.6413793103448</v>
      </c>
    </row>
    <row r="106" spans="1:54">
      <c r="A106" s="9">
        <v>103</v>
      </c>
      <c r="B106" s="17" t="s">
        <v>260</v>
      </c>
      <c r="C106" s="18" t="s">
        <v>261</v>
      </c>
      <c r="D106" s="8">
        <v>50</v>
      </c>
      <c r="E106" s="8">
        <v>64</v>
      </c>
      <c r="F106" s="8">
        <v>71</v>
      </c>
      <c r="G106" s="17" t="s">
        <v>51</v>
      </c>
      <c r="H106" s="17" t="s">
        <v>51</v>
      </c>
      <c r="I106" s="17" t="s">
        <v>51</v>
      </c>
      <c r="J106" s="17" t="s">
        <v>51</v>
      </c>
      <c r="K106" s="8">
        <v>76</v>
      </c>
      <c r="L106" s="8">
        <v>71</v>
      </c>
      <c r="M106" s="8">
        <v>75</v>
      </c>
      <c r="N106" s="8">
        <v>84</v>
      </c>
      <c r="O106" s="17" t="s">
        <v>51</v>
      </c>
      <c r="P106" s="17" t="s">
        <v>51</v>
      </c>
      <c r="Q106" s="8">
        <v>93</v>
      </c>
      <c r="R106" s="8">
        <v>61</v>
      </c>
      <c r="S106" s="17" t="s">
        <v>51</v>
      </c>
      <c r="T106" s="12">
        <f>D106*4+E106*3+F106*2+K106*2.5+M106*3+N106*3+Q106*2+R106*2.5+L106*1.5</f>
        <v>1646</v>
      </c>
      <c r="U106" s="12">
        <f>4+3+2+2.5+1.5+3+3+2+2.5</f>
        <v>23.5</v>
      </c>
      <c r="V106" s="12">
        <f t="shared" si="30"/>
        <v>70.0425531914894</v>
      </c>
      <c r="X106" s="17" t="s">
        <v>260</v>
      </c>
      <c r="Y106" s="18" t="s">
        <v>261</v>
      </c>
      <c r="Z106" s="13">
        <v>71</v>
      </c>
      <c r="AA106" s="13">
        <v>86</v>
      </c>
      <c r="AB106" s="17" t="s">
        <v>51</v>
      </c>
      <c r="AC106" s="17" t="s">
        <v>51</v>
      </c>
      <c r="AD106" s="8">
        <v>45</v>
      </c>
      <c r="AE106" s="17" t="s">
        <v>51</v>
      </c>
      <c r="AF106" s="8">
        <v>78</v>
      </c>
      <c r="AG106" s="13">
        <v>57</v>
      </c>
      <c r="AH106" s="13">
        <v>44</v>
      </c>
      <c r="AI106" s="17" t="s">
        <v>61</v>
      </c>
      <c r="AJ106" s="17" t="s">
        <v>51</v>
      </c>
      <c r="AK106" s="17" t="s">
        <v>53</v>
      </c>
      <c r="AL106" s="17" t="s">
        <v>51</v>
      </c>
      <c r="AM106" s="8">
        <v>61</v>
      </c>
      <c r="AN106" s="17" t="s">
        <v>52</v>
      </c>
      <c r="AO106" s="13">
        <v>64</v>
      </c>
      <c r="AP106" s="8">
        <v>82</v>
      </c>
      <c r="AQ106" s="17" t="s">
        <v>53</v>
      </c>
      <c r="AR106" s="17" t="s">
        <v>51</v>
      </c>
      <c r="AS106" s="17" t="s">
        <v>51</v>
      </c>
      <c r="AT106" s="17" t="s">
        <v>51</v>
      </c>
      <c r="AU106" s="12">
        <f t="shared" ref="AU106:AU118" si="45">Z106*2+AA106*1.5+AD106*3.5+AF106*2+AG106*1.5+AH106*3.5+AI106+AK106*1.5+AM106*3+AN106*1.5+AO106*6+AP106*2+AQ106*1.5</f>
        <v>1952.5</v>
      </c>
      <c r="AV106" s="12">
        <f t="shared" ref="AV106:AV118" si="46">2+1.5+3.5+2+1.5+3.5+1+1.5+3+1.5+6+2+1.5</f>
        <v>30.5</v>
      </c>
      <c r="AW106" s="12">
        <f t="shared" si="31"/>
        <v>64.016393442623</v>
      </c>
      <c r="AX106" s="12">
        <f t="shared" si="32"/>
        <v>3598.5</v>
      </c>
      <c r="AY106" s="12">
        <f t="shared" si="33"/>
        <v>54</v>
      </c>
      <c r="AZ106" s="12">
        <f t="shared" si="34"/>
        <v>66.6388888888889</v>
      </c>
      <c r="BA106" s="12">
        <f t="shared" si="35"/>
        <v>0</v>
      </c>
      <c r="BB106" s="12">
        <f t="shared" si="36"/>
        <v>66.6388888888889</v>
      </c>
    </row>
    <row r="107" spans="1:54">
      <c r="A107" s="9">
        <v>104</v>
      </c>
      <c r="B107" s="17" t="s">
        <v>262</v>
      </c>
      <c r="C107" s="18" t="s">
        <v>263</v>
      </c>
      <c r="D107" s="8">
        <v>54</v>
      </c>
      <c r="E107" s="8">
        <v>65</v>
      </c>
      <c r="F107" s="8">
        <v>72</v>
      </c>
      <c r="G107" s="17" t="s">
        <v>51</v>
      </c>
      <c r="H107" s="17" t="s">
        <v>51</v>
      </c>
      <c r="I107" s="17" t="s">
        <v>51</v>
      </c>
      <c r="J107" s="17" t="s">
        <v>51</v>
      </c>
      <c r="K107" s="8">
        <v>70</v>
      </c>
      <c r="L107" s="17" t="s">
        <v>51</v>
      </c>
      <c r="M107" s="8">
        <v>62</v>
      </c>
      <c r="N107" s="8">
        <v>71</v>
      </c>
      <c r="O107" s="8">
        <v>85</v>
      </c>
      <c r="P107" s="17" t="s">
        <v>51</v>
      </c>
      <c r="Q107" s="8">
        <v>74</v>
      </c>
      <c r="R107" s="8">
        <v>45</v>
      </c>
      <c r="S107" s="8">
        <v>0</v>
      </c>
      <c r="T107" s="12">
        <f>D107*4+E107*3+F107*2+K107*2.5+M107*3+N107*3+Q107*2+R107*2.5+O107*2+S107*2</f>
        <v>1559.5</v>
      </c>
      <c r="U107" s="12">
        <f>4+3+2+2.5+3+3+2+2+2.5+2</f>
        <v>26</v>
      </c>
      <c r="V107" s="12">
        <f t="shared" si="30"/>
        <v>59.9807692307692</v>
      </c>
      <c r="X107" s="17" t="s">
        <v>262</v>
      </c>
      <c r="Y107" s="18" t="s">
        <v>263</v>
      </c>
      <c r="Z107" s="13">
        <v>77</v>
      </c>
      <c r="AA107" s="13">
        <v>90</v>
      </c>
      <c r="AB107" s="17" t="s">
        <v>51</v>
      </c>
      <c r="AC107" s="17" t="s">
        <v>51</v>
      </c>
      <c r="AD107" s="8">
        <v>69</v>
      </c>
      <c r="AE107" s="17" t="s">
        <v>51</v>
      </c>
      <c r="AF107" s="8">
        <v>57</v>
      </c>
      <c r="AG107" s="13">
        <v>76</v>
      </c>
      <c r="AH107" s="13">
        <v>71</v>
      </c>
      <c r="AI107" s="17" t="s">
        <v>52</v>
      </c>
      <c r="AJ107" s="17" t="s">
        <v>51</v>
      </c>
      <c r="AK107" s="17" t="s">
        <v>53</v>
      </c>
      <c r="AL107" s="17" t="s">
        <v>51</v>
      </c>
      <c r="AM107" s="8">
        <v>64</v>
      </c>
      <c r="AN107" s="17" t="s">
        <v>52</v>
      </c>
      <c r="AO107" s="13">
        <v>74</v>
      </c>
      <c r="AP107" s="17" t="s">
        <v>51</v>
      </c>
      <c r="AQ107" s="17" t="s">
        <v>61</v>
      </c>
      <c r="AR107" s="17" t="s">
        <v>51</v>
      </c>
      <c r="AS107" s="17" t="s">
        <v>51</v>
      </c>
      <c r="AT107" s="17" t="s">
        <v>51</v>
      </c>
      <c r="AU107" s="12">
        <f>Z107*2+AA107*1.5+AD107*3.5+AF107*2+AG107*1.5+AH107*3.5+AI107+AK107*1.5+AM107*3+AN107*1.5+AO107*6+AQ107*1.5</f>
        <v>2065.5</v>
      </c>
      <c r="AV107" s="12">
        <f>2+1.5+3.5+2+1.5+3.5+1+1.5+3+1.5+6+1.5</f>
        <v>28.5</v>
      </c>
      <c r="AW107" s="12">
        <f t="shared" si="31"/>
        <v>72.4736842105263</v>
      </c>
      <c r="AX107" s="12">
        <f t="shared" si="32"/>
        <v>3625</v>
      </c>
      <c r="AY107" s="12">
        <f t="shared" si="33"/>
        <v>54.5</v>
      </c>
      <c r="AZ107" s="12">
        <f t="shared" si="34"/>
        <v>66.5137614678899</v>
      </c>
      <c r="BA107" s="12">
        <f t="shared" si="35"/>
        <v>0</v>
      </c>
      <c r="BB107" s="12">
        <f t="shared" si="36"/>
        <v>66.5137614678899</v>
      </c>
    </row>
    <row r="108" spans="1:54">
      <c r="A108" s="9">
        <v>105</v>
      </c>
      <c r="B108" s="17" t="s">
        <v>264</v>
      </c>
      <c r="C108" s="18" t="s">
        <v>265</v>
      </c>
      <c r="D108" s="8">
        <v>54</v>
      </c>
      <c r="E108" s="8">
        <v>60</v>
      </c>
      <c r="F108" s="8">
        <v>63</v>
      </c>
      <c r="G108" s="17" t="s">
        <v>51</v>
      </c>
      <c r="H108" s="17" t="s">
        <v>51</v>
      </c>
      <c r="I108" s="17" t="s">
        <v>51</v>
      </c>
      <c r="J108" s="17" t="s">
        <v>51</v>
      </c>
      <c r="K108" s="8">
        <v>81</v>
      </c>
      <c r="L108" s="17" t="s">
        <v>51</v>
      </c>
      <c r="M108" s="8">
        <v>55</v>
      </c>
      <c r="N108" s="8">
        <v>62</v>
      </c>
      <c r="O108" s="17" t="s">
        <v>51</v>
      </c>
      <c r="P108" s="17" t="s">
        <v>51</v>
      </c>
      <c r="Q108" s="8">
        <v>62</v>
      </c>
      <c r="R108" s="8">
        <v>46</v>
      </c>
      <c r="S108" s="17" t="s">
        <v>51</v>
      </c>
      <c r="T108" s="12">
        <f t="shared" ref="T108:T113" si="47">D108*4+E108*3+F108*2+K108*2.5+M108*3+N108*3+Q108*2+R108*2.5</f>
        <v>1314.5</v>
      </c>
      <c r="U108" s="12">
        <f t="shared" ref="U108:U113" si="48">4+3+2+2.5+3+3+2+2.5</f>
        <v>22</v>
      </c>
      <c r="V108" s="12">
        <f t="shared" si="30"/>
        <v>59.75</v>
      </c>
      <c r="X108" s="17" t="s">
        <v>264</v>
      </c>
      <c r="Y108" s="18" t="s">
        <v>265</v>
      </c>
      <c r="Z108" s="13">
        <v>63</v>
      </c>
      <c r="AA108" s="13">
        <v>93</v>
      </c>
      <c r="AB108" s="17" t="s">
        <v>51</v>
      </c>
      <c r="AC108" s="17" t="s">
        <v>51</v>
      </c>
      <c r="AD108" s="8">
        <v>70</v>
      </c>
      <c r="AE108" s="17" t="s">
        <v>51</v>
      </c>
      <c r="AF108" s="8">
        <v>64</v>
      </c>
      <c r="AG108" s="13">
        <v>81</v>
      </c>
      <c r="AH108" s="13">
        <v>43</v>
      </c>
      <c r="AI108" s="17" t="s">
        <v>53</v>
      </c>
      <c r="AJ108" s="17" t="s">
        <v>51</v>
      </c>
      <c r="AK108" s="17" t="s">
        <v>53</v>
      </c>
      <c r="AL108" s="17" t="s">
        <v>51</v>
      </c>
      <c r="AM108" s="8">
        <v>76</v>
      </c>
      <c r="AN108" s="17" t="s">
        <v>56</v>
      </c>
      <c r="AO108" s="13">
        <v>75</v>
      </c>
      <c r="AP108" s="8">
        <v>84</v>
      </c>
      <c r="AQ108" s="17" t="s">
        <v>61</v>
      </c>
      <c r="AR108" s="17" t="s">
        <v>51</v>
      </c>
      <c r="AS108" s="17" t="s">
        <v>51</v>
      </c>
      <c r="AT108" s="17" t="s">
        <v>51</v>
      </c>
      <c r="AU108" s="12">
        <f t="shared" si="45"/>
        <v>2174</v>
      </c>
      <c r="AV108" s="12">
        <f t="shared" si="46"/>
        <v>30.5</v>
      </c>
      <c r="AW108" s="12">
        <f t="shared" si="31"/>
        <v>71.2786885245902</v>
      </c>
      <c r="AX108" s="12">
        <f t="shared" si="32"/>
        <v>3488.5</v>
      </c>
      <c r="AY108" s="12">
        <f t="shared" si="33"/>
        <v>52.5</v>
      </c>
      <c r="AZ108" s="12">
        <f t="shared" si="34"/>
        <v>66.447619047619</v>
      </c>
      <c r="BA108" s="12">
        <f t="shared" si="35"/>
        <v>0</v>
      </c>
      <c r="BB108" s="12">
        <f t="shared" si="36"/>
        <v>66.447619047619</v>
      </c>
    </row>
    <row r="109" spans="1:54">
      <c r="A109" s="9">
        <v>106</v>
      </c>
      <c r="B109" s="17" t="s">
        <v>266</v>
      </c>
      <c r="C109" s="18" t="s">
        <v>267</v>
      </c>
      <c r="D109" s="8">
        <v>63</v>
      </c>
      <c r="E109" s="8">
        <v>64</v>
      </c>
      <c r="F109" s="8">
        <v>60</v>
      </c>
      <c r="G109" s="17" t="s">
        <v>51</v>
      </c>
      <c r="H109" s="17" t="s">
        <v>51</v>
      </c>
      <c r="I109" s="17" t="s">
        <v>51</v>
      </c>
      <c r="J109" s="17" t="s">
        <v>51</v>
      </c>
      <c r="K109" s="8">
        <v>77</v>
      </c>
      <c r="L109" s="17" t="s">
        <v>51</v>
      </c>
      <c r="M109" s="8">
        <v>68</v>
      </c>
      <c r="N109" s="8">
        <v>1</v>
      </c>
      <c r="O109" s="17" t="s">
        <v>51</v>
      </c>
      <c r="P109" s="17" t="s">
        <v>51</v>
      </c>
      <c r="Q109" s="8">
        <v>90</v>
      </c>
      <c r="R109" s="8">
        <v>62</v>
      </c>
      <c r="S109" s="8">
        <v>85</v>
      </c>
      <c r="T109" s="12">
        <f>D109*4+E109*3+F109*2+K109*2.5+M109*3+N109*3+Q109*2+R109*2.5+S109*2</f>
        <v>1468.5</v>
      </c>
      <c r="U109" s="12">
        <f>4+3+2+2.5+3+3+2+2.5+2</f>
        <v>24</v>
      </c>
      <c r="V109" s="12">
        <f t="shared" si="30"/>
        <v>61.1875</v>
      </c>
      <c r="X109" s="17" t="s">
        <v>266</v>
      </c>
      <c r="Y109" s="18" t="s">
        <v>267</v>
      </c>
      <c r="Z109" s="13">
        <v>75</v>
      </c>
      <c r="AA109" s="13">
        <v>87</v>
      </c>
      <c r="AB109" s="17" t="s">
        <v>51</v>
      </c>
      <c r="AC109" s="17" t="s">
        <v>51</v>
      </c>
      <c r="AD109" s="8">
        <v>42</v>
      </c>
      <c r="AE109" s="17" t="s">
        <v>51</v>
      </c>
      <c r="AF109" s="8">
        <v>81</v>
      </c>
      <c r="AG109" s="13">
        <v>76</v>
      </c>
      <c r="AH109" s="13">
        <v>77</v>
      </c>
      <c r="AI109" s="17" t="s">
        <v>61</v>
      </c>
      <c r="AJ109" s="17" t="s">
        <v>51</v>
      </c>
      <c r="AK109" s="17" t="s">
        <v>53</v>
      </c>
      <c r="AL109" s="17" t="s">
        <v>51</v>
      </c>
      <c r="AM109" s="8">
        <v>85</v>
      </c>
      <c r="AN109" s="17" t="s">
        <v>61</v>
      </c>
      <c r="AO109" s="13">
        <v>66</v>
      </c>
      <c r="AP109" s="8">
        <v>67</v>
      </c>
      <c r="AQ109" s="17" t="s">
        <v>51</v>
      </c>
      <c r="AR109" s="17" t="s">
        <v>51</v>
      </c>
      <c r="AS109" s="17" t="s">
        <v>51</v>
      </c>
      <c r="AT109" s="17" t="s">
        <v>51</v>
      </c>
      <c r="AU109" s="12">
        <f>Z109*2+AA109*1.5+AD109*3.5+AF109*2+AG109*1.5+AH109*3.5+AI109+AK109*1.5+AM109*3+AN109*1.5+AO109*6+AP109*2</f>
        <v>2043</v>
      </c>
      <c r="AV109" s="12">
        <f>2+1.5+3.5+2+1.5+3.5+1+1.5+3+1.5+6+2</f>
        <v>29</v>
      </c>
      <c r="AW109" s="12">
        <f t="shared" si="31"/>
        <v>70.448275862069</v>
      </c>
      <c r="AX109" s="12">
        <f t="shared" si="32"/>
        <v>3511.5</v>
      </c>
      <c r="AY109" s="12">
        <f t="shared" si="33"/>
        <v>53</v>
      </c>
      <c r="AZ109" s="12">
        <f t="shared" si="34"/>
        <v>66.2547169811321</v>
      </c>
      <c r="BA109" s="12">
        <f t="shared" si="35"/>
        <v>0</v>
      </c>
      <c r="BB109" s="12">
        <f t="shared" si="36"/>
        <v>66.2547169811321</v>
      </c>
    </row>
    <row r="110" spans="1:54">
      <c r="A110" s="7">
        <v>107</v>
      </c>
      <c r="B110" s="17" t="s">
        <v>268</v>
      </c>
      <c r="C110" s="19" t="s">
        <v>269</v>
      </c>
      <c r="D110" s="17" t="s">
        <v>51</v>
      </c>
      <c r="E110" s="8">
        <v>60</v>
      </c>
      <c r="F110" s="8">
        <v>60</v>
      </c>
      <c r="G110" s="17" t="s">
        <v>51</v>
      </c>
      <c r="H110" s="17" t="s">
        <v>51</v>
      </c>
      <c r="I110" s="17" t="s">
        <v>51</v>
      </c>
      <c r="J110" s="17" t="s">
        <v>51</v>
      </c>
      <c r="K110" s="8">
        <v>75</v>
      </c>
      <c r="L110" s="17" t="s">
        <v>51</v>
      </c>
      <c r="M110" s="8">
        <v>90</v>
      </c>
      <c r="N110" s="8">
        <v>68</v>
      </c>
      <c r="O110" s="17" t="s">
        <v>51</v>
      </c>
      <c r="P110" s="17" t="s">
        <v>51</v>
      </c>
      <c r="Q110" s="8">
        <v>93</v>
      </c>
      <c r="R110" s="8">
        <v>70</v>
      </c>
      <c r="S110" s="17" t="s">
        <v>51</v>
      </c>
      <c r="T110" s="12">
        <f>E110*3+F110*2+K110*2.5+M110*3+N110*3+Q110*2+R110*2.5</f>
        <v>1322.5</v>
      </c>
      <c r="U110" s="12">
        <f t="shared" si="48"/>
        <v>22</v>
      </c>
      <c r="V110" s="12">
        <f t="shared" si="30"/>
        <v>60.1136363636364</v>
      </c>
      <c r="X110" s="17" t="s">
        <v>268</v>
      </c>
      <c r="Y110" s="17" t="s">
        <v>269</v>
      </c>
      <c r="Z110" s="13">
        <v>80</v>
      </c>
      <c r="AA110" s="13">
        <v>78</v>
      </c>
      <c r="AB110" s="17" t="s">
        <v>51</v>
      </c>
      <c r="AC110" s="17" t="s">
        <v>51</v>
      </c>
      <c r="AD110" s="17" t="s">
        <v>51</v>
      </c>
      <c r="AE110" s="17" t="s">
        <v>51</v>
      </c>
      <c r="AF110" s="17" t="s">
        <v>51</v>
      </c>
      <c r="AG110" s="13">
        <v>78</v>
      </c>
      <c r="AH110" s="13">
        <v>80</v>
      </c>
      <c r="AI110" s="17" t="s">
        <v>52</v>
      </c>
      <c r="AJ110" s="17" t="s">
        <v>51</v>
      </c>
      <c r="AK110" s="17" t="s">
        <v>53</v>
      </c>
      <c r="AL110" s="17" t="s">
        <v>51</v>
      </c>
      <c r="AM110" s="17" t="s">
        <v>51</v>
      </c>
      <c r="AN110" s="17" t="s">
        <v>51</v>
      </c>
      <c r="AO110" s="13">
        <v>66</v>
      </c>
      <c r="AP110" s="17" t="s">
        <v>51</v>
      </c>
      <c r="AQ110" s="17" t="s">
        <v>53</v>
      </c>
      <c r="AR110" s="17" t="s">
        <v>51</v>
      </c>
      <c r="AS110" s="17" t="s">
        <v>51</v>
      </c>
      <c r="AT110" s="17" t="s">
        <v>51</v>
      </c>
      <c r="AU110" s="12">
        <f>Z110*2+AA110*1.5+AG110*1.5+AH110*3.5+AI110+AK110*1.5+AO110*6+AQ110*1.5</f>
        <v>1350</v>
      </c>
      <c r="AV110" s="12">
        <f>2+1.5+1.5+3.5+1+1.5+6+1.5</f>
        <v>18.5</v>
      </c>
      <c r="AW110" s="12">
        <f t="shared" si="31"/>
        <v>72.972972972973</v>
      </c>
      <c r="AX110" s="12">
        <f t="shared" si="32"/>
        <v>2672.5</v>
      </c>
      <c r="AY110" s="12">
        <f t="shared" si="33"/>
        <v>40.5</v>
      </c>
      <c r="AZ110" s="12">
        <f t="shared" si="34"/>
        <v>65.9876543209877</v>
      </c>
      <c r="BA110" s="12">
        <f t="shared" si="35"/>
        <v>0</v>
      </c>
      <c r="BB110" s="12">
        <f t="shared" si="36"/>
        <v>65.9876543209877</v>
      </c>
    </row>
    <row r="111" spans="1:54">
      <c r="A111" s="9">
        <v>108</v>
      </c>
      <c r="B111" s="17" t="s">
        <v>270</v>
      </c>
      <c r="C111" s="18" t="s">
        <v>271</v>
      </c>
      <c r="D111" s="8">
        <v>61</v>
      </c>
      <c r="E111" s="8">
        <v>76</v>
      </c>
      <c r="F111" s="8">
        <v>78</v>
      </c>
      <c r="G111" s="17" t="s">
        <v>51</v>
      </c>
      <c r="H111" s="17" t="s">
        <v>51</v>
      </c>
      <c r="I111" s="8"/>
      <c r="J111" s="8">
        <v>37</v>
      </c>
      <c r="K111" s="8">
        <v>80</v>
      </c>
      <c r="L111" s="8">
        <v>76</v>
      </c>
      <c r="M111" s="8">
        <v>71</v>
      </c>
      <c r="N111" s="8">
        <v>73</v>
      </c>
      <c r="O111" s="17" t="s">
        <v>51</v>
      </c>
      <c r="P111" s="17" t="s">
        <v>51</v>
      </c>
      <c r="Q111" s="8">
        <v>79</v>
      </c>
      <c r="R111" s="8">
        <v>18</v>
      </c>
      <c r="S111" s="8">
        <v>80</v>
      </c>
      <c r="T111" s="12">
        <f>D111*4+E111*3+F111*2+K111*2.5+M111*3+N111*3+Q111*2+R111*2.5+S111*2+L111*1.5+J111*3</f>
        <v>1848</v>
      </c>
      <c r="U111" s="12">
        <f>4+3+2+3+2.5+1.5+3+3+2+2.5+2</f>
        <v>28.5</v>
      </c>
      <c r="V111" s="12">
        <f t="shared" si="30"/>
        <v>64.8421052631579</v>
      </c>
      <c r="X111" s="17" t="s">
        <v>270</v>
      </c>
      <c r="Y111" s="18" t="s">
        <v>271</v>
      </c>
      <c r="Z111" s="13">
        <v>82</v>
      </c>
      <c r="AA111" s="13">
        <v>84</v>
      </c>
      <c r="AB111" s="17" t="s">
        <v>51</v>
      </c>
      <c r="AC111" s="17" t="s">
        <v>51</v>
      </c>
      <c r="AD111" s="8">
        <v>32</v>
      </c>
      <c r="AE111" s="8"/>
      <c r="AF111" s="8">
        <v>54</v>
      </c>
      <c r="AG111" s="13">
        <v>64</v>
      </c>
      <c r="AH111" s="13">
        <v>61</v>
      </c>
      <c r="AI111" s="17" t="s">
        <v>52</v>
      </c>
      <c r="AJ111" s="17" t="s">
        <v>51</v>
      </c>
      <c r="AK111" s="17" t="s">
        <v>53</v>
      </c>
      <c r="AL111" s="17" t="s">
        <v>51</v>
      </c>
      <c r="AM111" s="8">
        <v>66</v>
      </c>
      <c r="AN111" s="17" t="s">
        <v>52</v>
      </c>
      <c r="AO111" s="13">
        <v>76</v>
      </c>
      <c r="AP111" s="8">
        <v>76</v>
      </c>
      <c r="AQ111" s="17" t="s">
        <v>53</v>
      </c>
      <c r="AR111" s="17" t="s">
        <v>51</v>
      </c>
      <c r="AS111" s="17" t="s">
        <v>51</v>
      </c>
      <c r="AT111" s="17" t="s">
        <v>51</v>
      </c>
      <c r="AU111" s="12">
        <f t="shared" si="45"/>
        <v>2033</v>
      </c>
      <c r="AV111" s="12">
        <f t="shared" si="46"/>
        <v>30.5</v>
      </c>
      <c r="AW111" s="12">
        <f t="shared" si="31"/>
        <v>66.655737704918</v>
      </c>
      <c r="AX111" s="12">
        <f t="shared" si="32"/>
        <v>3881</v>
      </c>
      <c r="AY111" s="12">
        <f t="shared" si="33"/>
        <v>59</v>
      </c>
      <c r="AZ111" s="12">
        <f t="shared" si="34"/>
        <v>65.7796610169491</v>
      </c>
      <c r="BA111" s="12">
        <f t="shared" si="35"/>
        <v>0</v>
      </c>
      <c r="BB111" s="12">
        <f t="shared" si="36"/>
        <v>65.7796610169491</v>
      </c>
    </row>
    <row r="112" spans="1:54">
      <c r="A112" s="9">
        <v>109</v>
      </c>
      <c r="B112" s="17" t="s">
        <v>272</v>
      </c>
      <c r="C112" s="18" t="s">
        <v>273</v>
      </c>
      <c r="D112" s="8">
        <v>52</v>
      </c>
      <c r="E112" s="8">
        <v>61</v>
      </c>
      <c r="F112" s="8">
        <v>80</v>
      </c>
      <c r="G112" s="17" t="s">
        <v>51</v>
      </c>
      <c r="H112" s="17" t="s">
        <v>51</v>
      </c>
      <c r="I112" s="17" t="s">
        <v>51</v>
      </c>
      <c r="J112" s="17" t="s">
        <v>51</v>
      </c>
      <c r="K112" s="8">
        <v>66</v>
      </c>
      <c r="L112" s="17" t="s">
        <v>51</v>
      </c>
      <c r="M112" s="8">
        <v>75</v>
      </c>
      <c r="N112" s="8">
        <v>73</v>
      </c>
      <c r="O112" s="17" t="s">
        <v>51</v>
      </c>
      <c r="P112" s="17" t="s">
        <v>51</v>
      </c>
      <c r="Q112" s="8">
        <v>83</v>
      </c>
      <c r="R112" s="8">
        <v>46</v>
      </c>
      <c r="S112" s="17" t="s">
        <v>51</v>
      </c>
      <c r="T112" s="12">
        <f t="shared" si="47"/>
        <v>1441</v>
      </c>
      <c r="U112" s="12">
        <f t="shared" si="48"/>
        <v>22</v>
      </c>
      <c r="V112" s="12">
        <f t="shared" si="30"/>
        <v>65.5</v>
      </c>
      <c r="X112" s="17" t="s">
        <v>272</v>
      </c>
      <c r="Y112" s="18" t="s">
        <v>273</v>
      </c>
      <c r="Z112" s="13">
        <v>74</v>
      </c>
      <c r="AA112" s="13">
        <v>82</v>
      </c>
      <c r="AB112" s="17" t="s">
        <v>51</v>
      </c>
      <c r="AC112" s="17" t="s">
        <v>51</v>
      </c>
      <c r="AD112" s="8">
        <v>61</v>
      </c>
      <c r="AE112" s="8"/>
      <c r="AF112" s="8">
        <v>61</v>
      </c>
      <c r="AG112" s="13">
        <v>60</v>
      </c>
      <c r="AH112" s="13">
        <v>34</v>
      </c>
      <c r="AI112" s="17" t="s">
        <v>52</v>
      </c>
      <c r="AJ112" s="17" t="s">
        <v>51</v>
      </c>
      <c r="AK112" s="17" t="s">
        <v>53</v>
      </c>
      <c r="AL112" s="17" t="s">
        <v>51</v>
      </c>
      <c r="AM112" s="8">
        <v>86</v>
      </c>
      <c r="AN112" s="17" t="s">
        <v>52</v>
      </c>
      <c r="AO112" s="13">
        <v>60</v>
      </c>
      <c r="AP112" s="8">
        <v>78</v>
      </c>
      <c r="AQ112" s="17" t="s">
        <v>61</v>
      </c>
      <c r="AR112" s="17" t="s">
        <v>51</v>
      </c>
      <c r="AS112" s="17" t="s">
        <v>51</v>
      </c>
      <c r="AT112" s="17" t="s">
        <v>51</v>
      </c>
      <c r="AU112" s="12">
        <f t="shared" si="45"/>
        <v>2012</v>
      </c>
      <c r="AV112" s="12">
        <f t="shared" si="46"/>
        <v>30.5</v>
      </c>
      <c r="AW112" s="12">
        <f t="shared" si="31"/>
        <v>65.9672131147541</v>
      </c>
      <c r="AX112" s="12">
        <f t="shared" si="32"/>
        <v>3453</v>
      </c>
      <c r="AY112" s="12">
        <f t="shared" si="33"/>
        <v>52.5</v>
      </c>
      <c r="AZ112" s="12">
        <f t="shared" si="34"/>
        <v>65.7714285714286</v>
      </c>
      <c r="BA112" s="12">
        <f t="shared" si="35"/>
        <v>0</v>
      </c>
      <c r="BB112" s="12">
        <f t="shared" si="36"/>
        <v>65.7714285714286</v>
      </c>
    </row>
    <row r="113" spans="1:54">
      <c r="A113" s="9">
        <v>110</v>
      </c>
      <c r="B113" s="17" t="s">
        <v>274</v>
      </c>
      <c r="C113" s="18" t="s">
        <v>275</v>
      </c>
      <c r="D113" s="8">
        <v>70</v>
      </c>
      <c r="E113" s="8">
        <v>65</v>
      </c>
      <c r="F113" s="8">
        <v>74</v>
      </c>
      <c r="G113" s="17" t="s">
        <v>51</v>
      </c>
      <c r="H113" s="17" t="s">
        <v>51</v>
      </c>
      <c r="I113" s="17" t="s">
        <v>51</v>
      </c>
      <c r="J113" s="17" t="s">
        <v>51</v>
      </c>
      <c r="K113" s="8">
        <v>71</v>
      </c>
      <c r="L113" s="17" t="s">
        <v>51</v>
      </c>
      <c r="M113" s="8">
        <v>70</v>
      </c>
      <c r="N113" s="8">
        <v>64</v>
      </c>
      <c r="O113" s="17" t="s">
        <v>51</v>
      </c>
      <c r="P113" s="17" t="s">
        <v>51</v>
      </c>
      <c r="Q113" s="8">
        <v>84</v>
      </c>
      <c r="R113" s="8">
        <v>35</v>
      </c>
      <c r="S113" s="17" t="s">
        <v>51</v>
      </c>
      <c r="T113" s="12">
        <f t="shared" si="47"/>
        <v>1458</v>
      </c>
      <c r="U113" s="12">
        <f t="shared" si="48"/>
        <v>22</v>
      </c>
      <c r="V113" s="12">
        <f t="shared" si="30"/>
        <v>66.2727272727273</v>
      </c>
      <c r="X113" s="17" t="s">
        <v>274</v>
      </c>
      <c r="Y113" s="18" t="s">
        <v>275</v>
      </c>
      <c r="Z113" s="13">
        <v>71</v>
      </c>
      <c r="AA113" s="13">
        <v>82</v>
      </c>
      <c r="AB113" s="17" t="s">
        <v>51</v>
      </c>
      <c r="AC113" s="17" t="s">
        <v>51</v>
      </c>
      <c r="AD113" s="8">
        <v>27</v>
      </c>
      <c r="AE113" s="17" t="s">
        <v>51</v>
      </c>
      <c r="AF113" s="8">
        <v>64</v>
      </c>
      <c r="AG113" s="13">
        <v>65</v>
      </c>
      <c r="AH113" s="13">
        <v>65</v>
      </c>
      <c r="AI113" s="17" t="s">
        <v>52</v>
      </c>
      <c r="AJ113" s="17" t="s">
        <v>51</v>
      </c>
      <c r="AK113" s="17" t="s">
        <v>53</v>
      </c>
      <c r="AL113" s="17" t="s">
        <v>51</v>
      </c>
      <c r="AM113" s="8">
        <v>89</v>
      </c>
      <c r="AN113" s="17" t="s">
        <v>52</v>
      </c>
      <c r="AO113" s="13">
        <v>57</v>
      </c>
      <c r="AP113" s="8">
        <v>81</v>
      </c>
      <c r="AQ113" s="17" t="s">
        <v>53</v>
      </c>
      <c r="AR113" s="17" t="s">
        <v>51</v>
      </c>
      <c r="AS113" s="17" t="s">
        <v>51</v>
      </c>
      <c r="AT113" s="17" t="s">
        <v>51</v>
      </c>
      <c r="AU113" s="12">
        <f t="shared" si="45"/>
        <v>1991</v>
      </c>
      <c r="AV113" s="12">
        <f t="shared" si="46"/>
        <v>30.5</v>
      </c>
      <c r="AW113" s="12">
        <f t="shared" si="31"/>
        <v>65.2786885245902</v>
      </c>
      <c r="AX113" s="12">
        <f t="shared" si="32"/>
        <v>3449</v>
      </c>
      <c r="AY113" s="12">
        <f t="shared" si="33"/>
        <v>52.5</v>
      </c>
      <c r="AZ113" s="12">
        <f t="shared" si="34"/>
        <v>65.6952380952381</v>
      </c>
      <c r="BA113" s="12">
        <f t="shared" si="35"/>
        <v>0</v>
      </c>
      <c r="BB113" s="12">
        <f t="shared" si="36"/>
        <v>65.6952380952381</v>
      </c>
    </row>
    <row r="114" spans="1:54">
      <c r="A114" s="9">
        <v>111</v>
      </c>
      <c r="B114" s="17" t="s">
        <v>276</v>
      </c>
      <c r="C114" s="18" t="s">
        <v>277</v>
      </c>
      <c r="D114" s="8">
        <v>71</v>
      </c>
      <c r="E114" s="8">
        <v>60</v>
      </c>
      <c r="F114" s="8">
        <v>60</v>
      </c>
      <c r="G114" s="17" t="s">
        <v>51</v>
      </c>
      <c r="H114" s="17" t="s">
        <v>51</v>
      </c>
      <c r="I114" s="17" t="s">
        <v>51</v>
      </c>
      <c r="J114" s="17" t="s">
        <v>51</v>
      </c>
      <c r="K114" s="8">
        <v>79</v>
      </c>
      <c r="L114" s="8">
        <v>76</v>
      </c>
      <c r="M114" s="8">
        <v>79</v>
      </c>
      <c r="N114" s="8">
        <v>68</v>
      </c>
      <c r="O114" s="17" t="s">
        <v>51</v>
      </c>
      <c r="P114" s="17" t="s">
        <v>51</v>
      </c>
      <c r="Q114" s="8">
        <v>85</v>
      </c>
      <c r="R114" s="8">
        <v>41</v>
      </c>
      <c r="S114" s="17" t="s">
        <v>51</v>
      </c>
      <c r="T114" s="12">
        <f>D114*4+E114*3+F114*2+K114*2.5+M114*3+N114*3+Q114*2+R114*2.5+L114*1.5</f>
        <v>1609</v>
      </c>
      <c r="U114" s="12">
        <f>4+3+2+2.5+1.5+3+3+2+2.5</f>
        <v>23.5</v>
      </c>
      <c r="V114" s="12">
        <f t="shared" si="30"/>
        <v>68.468085106383</v>
      </c>
      <c r="X114" s="17" t="s">
        <v>276</v>
      </c>
      <c r="Y114" s="18" t="s">
        <v>277</v>
      </c>
      <c r="Z114" s="13">
        <v>78</v>
      </c>
      <c r="AA114" s="13">
        <v>76</v>
      </c>
      <c r="AB114" s="17" t="s">
        <v>51</v>
      </c>
      <c r="AC114" s="17" t="s">
        <v>51</v>
      </c>
      <c r="AD114" s="8">
        <v>11</v>
      </c>
      <c r="AE114" s="8"/>
      <c r="AF114" s="8">
        <v>71</v>
      </c>
      <c r="AG114" s="13">
        <v>60</v>
      </c>
      <c r="AH114" s="13">
        <v>67</v>
      </c>
      <c r="AI114" s="17" t="s">
        <v>52</v>
      </c>
      <c r="AJ114" s="17" t="s">
        <v>51</v>
      </c>
      <c r="AK114" s="17" t="s">
        <v>53</v>
      </c>
      <c r="AL114" s="17" t="s">
        <v>51</v>
      </c>
      <c r="AM114" s="8">
        <v>51</v>
      </c>
      <c r="AN114" s="17" t="s">
        <v>61</v>
      </c>
      <c r="AO114" s="13">
        <v>70</v>
      </c>
      <c r="AP114" s="8">
        <v>82</v>
      </c>
      <c r="AQ114" s="17" t="s">
        <v>61</v>
      </c>
      <c r="AR114" s="17" t="s">
        <v>51</v>
      </c>
      <c r="AS114" s="8"/>
      <c r="AT114" s="17" t="s">
        <v>51</v>
      </c>
      <c r="AU114" s="12">
        <f t="shared" si="45"/>
        <v>1919.5</v>
      </c>
      <c r="AV114" s="12">
        <f t="shared" si="46"/>
        <v>30.5</v>
      </c>
      <c r="AW114" s="12">
        <f t="shared" si="31"/>
        <v>62.9344262295082</v>
      </c>
      <c r="AX114" s="12">
        <f t="shared" si="32"/>
        <v>3528.5</v>
      </c>
      <c r="AY114" s="12">
        <f t="shared" si="33"/>
        <v>54</v>
      </c>
      <c r="AZ114" s="12">
        <f t="shared" si="34"/>
        <v>65.3425925925926</v>
      </c>
      <c r="BA114" s="12">
        <f t="shared" si="35"/>
        <v>0</v>
      </c>
      <c r="BB114" s="12">
        <f t="shared" si="36"/>
        <v>65.3425925925926</v>
      </c>
    </row>
    <row r="115" spans="1:54">
      <c r="A115" s="9">
        <v>112</v>
      </c>
      <c r="B115" s="17" t="s">
        <v>278</v>
      </c>
      <c r="C115" s="18" t="s">
        <v>279</v>
      </c>
      <c r="D115" s="8">
        <v>52</v>
      </c>
      <c r="E115" s="8">
        <v>63</v>
      </c>
      <c r="F115" s="8">
        <v>60</v>
      </c>
      <c r="G115" s="17" t="s">
        <v>51</v>
      </c>
      <c r="H115" s="17" t="s">
        <v>51</v>
      </c>
      <c r="I115" s="8"/>
      <c r="J115" s="8">
        <v>32</v>
      </c>
      <c r="K115" s="8">
        <v>81</v>
      </c>
      <c r="L115" s="17" t="s">
        <v>51</v>
      </c>
      <c r="M115" s="8">
        <v>57</v>
      </c>
      <c r="N115" s="8">
        <v>68</v>
      </c>
      <c r="O115" s="17" t="s">
        <v>51</v>
      </c>
      <c r="P115" s="17" t="s">
        <v>51</v>
      </c>
      <c r="Q115" s="8">
        <v>75</v>
      </c>
      <c r="R115" s="8">
        <v>53</v>
      </c>
      <c r="S115" s="8">
        <v>92</v>
      </c>
      <c r="T115" s="12">
        <f>D115*4+E115*3+F115*2+K115*2.5+M115*3+N115*3+Q115*2+R115*2.5+S115*2+J115*3</f>
        <v>1657</v>
      </c>
      <c r="U115" s="12">
        <f>4+3+2+3+2.5+3+3+2+2.5+2</f>
        <v>27</v>
      </c>
      <c r="V115" s="12">
        <f t="shared" si="30"/>
        <v>61.3703703703704</v>
      </c>
      <c r="X115" s="17" t="s">
        <v>278</v>
      </c>
      <c r="Y115" s="18" t="s">
        <v>279</v>
      </c>
      <c r="Z115" s="13">
        <v>80</v>
      </c>
      <c r="AA115" s="13">
        <v>70</v>
      </c>
      <c r="AB115" s="17" t="s">
        <v>51</v>
      </c>
      <c r="AC115" s="17" t="s">
        <v>51</v>
      </c>
      <c r="AD115" s="8">
        <v>44</v>
      </c>
      <c r="AE115" s="8"/>
      <c r="AF115" s="8">
        <v>63</v>
      </c>
      <c r="AG115" s="13">
        <v>65</v>
      </c>
      <c r="AH115" s="13">
        <v>60</v>
      </c>
      <c r="AI115" s="17" t="s">
        <v>61</v>
      </c>
      <c r="AJ115" s="17" t="s">
        <v>51</v>
      </c>
      <c r="AK115" s="17" t="s">
        <v>53</v>
      </c>
      <c r="AL115" s="17" t="s">
        <v>51</v>
      </c>
      <c r="AM115" s="8">
        <v>83</v>
      </c>
      <c r="AN115" s="17" t="s">
        <v>52</v>
      </c>
      <c r="AO115" s="13">
        <v>70</v>
      </c>
      <c r="AP115" s="8">
        <v>83</v>
      </c>
      <c r="AQ115" s="17" t="s">
        <v>53</v>
      </c>
      <c r="AR115" s="17" t="s">
        <v>51</v>
      </c>
      <c r="AS115" s="17" t="s">
        <v>51</v>
      </c>
      <c r="AT115" s="17" t="s">
        <v>51</v>
      </c>
      <c r="AU115" s="12">
        <f t="shared" si="45"/>
        <v>2085</v>
      </c>
      <c r="AV115" s="12">
        <f t="shared" si="46"/>
        <v>30.5</v>
      </c>
      <c r="AW115" s="12">
        <f t="shared" si="31"/>
        <v>68.3606557377049</v>
      </c>
      <c r="AX115" s="12">
        <f t="shared" si="32"/>
        <v>3742</v>
      </c>
      <c r="AY115" s="12">
        <f t="shared" si="33"/>
        <v>57.5</v>
      </c>
      <c r="AZ115" s="12">
        <f t="shared" si="34"/>
        <v>65.0782608695652</v>
      </c>
      <c r="BA115" s="12">
        <f t="shared" si="35"/>
        <v>0</v>
      </c>
      <c r="BB115" s="12">
        <f t="shared" si="36"/>
        <v>65.0782608695652</v>
      </c>
    </row>
    <row r="116" spans="1:54">
      <c r="A116" s="9">
        <v>113</v>
      </c>
      <c r="B116" s="17" t="s">
        <v>280</v>
      </c>
      <c r="C116" s="18" t="s">
        <v>281</v>
      </c>
      <c r="D116" s="8">
        <v>60</v>
      </c>
      <c r="E116" s="8">
        <v>71</v>
      </c>
      <c r="F116" s="8">
        <v>80</v>
      </c>
      <c r="G116" s="17" t="s">
        <v>51</v>
      </c>
      <c r="H116" s="17" t="s">
        <v>51</v>
      </c>
      <c r="I116" s="17" t="s">
        <v>51</v>
      </c>
      <c r="J116" s="17" t="s">
        <v>51</v>
      </c>
      <c r="K116" s="8">
        <v>79</v>
      </c>
      <c r="L116" s="17" t="s">
        <v>51</v>
      </c>
      <c r="M116" s="8">
        <v>72</v>
      </c>
      <c r="N116" s="8">
        <v>61</v>
      </c>
      <c r="O116" s="17" t="s">
        <v>51</v>
      </c>
      <c r="P116" s="17" t="s">
        <v>51</v>
      </c>
      <c r="Q116" s="8">
        <v>66</v>
      </c>
      <c r="R116" s="8">
        <v>41</v>
      </c>
      <c r="S116" s="8">
        <v>68</v>
      </c>
      <c r="T116" s="12">
        <f>D116*T596+E116*3+F116*2+K116*2.5+M116*3+N116*3+Q116*2+R116*2.5+S116*2</f>
        <v>1340</v>
      </c>
      <c r="U116" s="12">
        <f t="shared" ref="U116:U121" si="49">4+3+2+2.5+3+3+2+2.5+2</f>
        <v>24</v>
      </c>
      <c r="V116" s="12">
        <f t="shared" si="30"/>
        <v>55.8333333333333</v>
      </c>
      <c r="X116" s="17" t="s">
        <v>280</v>
      </c>
      <c r="Y116" s="18" t="s">
        <v>281</v>
      </c>
      <c r="Z116" s="13">
        <v>80</v>
      </c>
      <c r="AA116" s="13">
        <v>96</v>
      </c>
      <c r="AB116" s="17" t="s">
        <v>51</v>
      </c>
      <c r="AC116" s="17" t="s">
        <v>51</v>
      </c>
      <c r="AD116" s="8">
        <v>61</v>
      </c>
      <c r="AE116" s="17" t="s">
        <v>51</v>
      </c>
      <c r="AF116" s="8">
        <v>74</v>
      </c>
      <c r="AG116" s="13">
        <v>73</v>
      </c>
      <c r="AH116" s="13">
        <v>60</v>
      </c>
      <c r="AI116" s="17" t="s">
        <v>52</v>
      </c>
      <c r="AJ116" s="17" t="s">
        <v>51</v>
      </c>
      <c r="AK116" s="17" t="s">
        <v>53</v>
      </c>
      <c r="AL116" s="17" t="s">
        <v>51</v>
      </c>
      <c r="AM116" s="8">
        <v>92</v>
      </c>
      <c r="AN116" s="17" t="s">
        <v>56</v>
      </c>
      <c r="AO116" s="13">
        <v>53</v>
      </c>
      <c r="AP116" s="8">
        <v>85</v>
      </c>
      <c r="AQ116" s="17" t="s">
        <v>52</v>
      </c>
      <c r="AR116" s="17" t="s">
        <v>51</v>
      </c>
      <c r="AS116" s="17" t="s">
        <v>51</v>
      </c>
      <c r="AT116" s="17" t="s">
        <v>51</v>
      </c>
      <c r="AU116" s="12">
        <f t="shared" si="45"/>
        <v>2201.5</v>
      </c>
      <c r="AV116" s="12">
        <f t="shared" si="46"/>
        <v>30.5</v>
      </c>
      <c r="AW116" s="12">
        <f t="shared" si="31"/>
        <v>72.1803278688525</v>
      </c>
      <c r="AX116" s="12">
        <f t="shared" si="32"/>
        <v>3541.5</v>
      </c>
      <c r="AY116" s="12">
        <f t="shared" si="33"/>
        <v>54.5</v>
      </c>
      <c r="AZ116" s="12">
        <f t="shared" si="34"/>
        <v>64.9816513761468</v>
      </c>
      <c r="BA116" s="12">
        <f t="shared" si="35"/>
        <v>0</v>
      </c>
      <c r="BB116" s="12">
        <f t="shared" si="36"/>
        <v>64.9816513761468</v>
      </c>
    </row>
    <row r="117" spans="1:54">
      <c r="A117" s="9">
        <v>114</v>
      </c>
      <c r="B117" s="17" t="s">
        <v>282</v>
      </c>
      <c r="C117" s="18" t="s">
        <v>283</v>
      </c>
      <c r="D117" s="8">
        <v>61</v>
      </c>
      <c r="E117" s="8">
        <v>62</v>
      </c>
      <c r="F117" s="8">
        <v>60</v>
      </c>
      <c r="G117" s="17" t="s">
        <v>51</v>
      </c>
      <c r="H117" s="17" t="s">
        <v>51</v>
      </c>
      <c r="I117" s="17" t="s">
        <v>51</v>
      </c>
      <c r="J117" s="17" t="s">
        <v>51</v>
      </c>
      <c r="K117" s="8">
        <v>69</v>
      </c>
      <c r="L117" s="17" t="s">
        <v>51</v>
      </c>
      <c r="M117" s="8">
        <v>54</v>
      </c>
      <c r="N117" s="8">
        <v>62</v>
      </c>
      <c r="O117" s="17" t="s">
        <v>51</v>
      </c>
      <c r="P117" s="17" t="s">
        <v>51</v>
      </c>
      <c r="Q117" s="8">
        <v>73</v>
      </c>
      <c r="R117" s="8">
        <v>24</v>
      </c>
      <c r="S117" s="17" t="s">
        <v>51</v>
      </c>
      <c r="T117" s="12">
        <f>D117*4+E117*3+F117*2+K117*2.5+M117*3+N117*3+Q117*2+R117*2.5</f>
        <v>1276.5</v>
      </c>
      <c r="U117" s="12">
        <f>4+3+2+2.5+3+3+2+2.5</f>
        <v>22</v>
      </c>
      <c r="V117" s="12">
        <f t="shared" si="30"/>
        <v>58.0227272727273</v>
      </c>
      <c r="X117" s="17" t="s">
        <v>282</v>
      </c>
      <c r="Y117" s="18" t="s">
        <v>283</v>
      </c>
      <c r="Z117" s="13">
        <v>65</v>
      </c>
      <c r="AA117" s="13">
        <v>82</v>
      </c>
      <c r="AB117" s="17" t="s">
        <v>51</v>
      </c>
      <c r="AC117" s="8"/>
      <c r="AD117" s="8">
        <v>77</v>
      </c>
      <c r="AE117" s="17" t="s">
        <v>51</v>
      </c>
      <c r="AF117" s="8">
        <v>48</v>
      </c>
      <c r="AG117" s="13">
        <v>70</v>
      </c>
      <c r="AH117" s="13">
        <v>47</v>
      </c>
      <c r="AI117" s="17" t="s">
        <v>53</v>
      </c>
      <c r="AJ117" s="17" t="s">
        <v>51</v>
      </c>
      <c r="AK117" s="17" t="s">
        <v>53</v>
      </c>
      <c r="AL117" s="17" t="s">
        <v>51</v>
      </c>
      <c r="AM117" s="8">
        <v>81</v>
      </c>
      <c r="AN117" s="17" t="s">
        <v>52</v>
      </c>
      <c r="AO117" s="13">
        <v>68</v>
      </c>
      <c r="AP117" s="8">
        <v>78</v>
      </c>
      <c r="AQ117" s="17" t="s">
        <v>53</v>
      </c>
      <c r="AR117" s="17" t="s">
        <v>51</v>
      </c>
      <c r="AS117" s="17" t="s">
        <v>51</v>
      </c>
      <c r="AT117" s="17" t="s">
        <v>51</v>
      </c>
      <c r="AU117" s="12">
        <f t="shared" si="45"/>
        <v>2082.5</v>
      </c>
      <c r="AV117" s="12">
        <f t="shared" si="46"/>
        <v>30.5</v>
      </c>
      <c r="AW117" s="12">
        <f t="shared" si="31"/>
        <v>68.2786885245902</v>
      </c>
      <c r="AX117" s="12">
        <f t="shared" si="32"/>
        <v>3359</v>
      </c>
      <c r="AY117" s="12">
        <f t="shared" si="33"/>
        <v>52.5</v>
      </c>
      <c r="AZ117" s="12">
        <f t="shared" si="34"/>
        <v>63.9809523809524</v>
      </c>
      <c r="BA117" s="12">
        <f t="shared" si="35"/>
        <v>0</v>
      </c>
      <c r="BB117" s="12">
        <f t="shared" si="36"/>
        <v>63.9809523809524</v>
      </c>
    </row>
    <row r="118" spans="1:54">
      <c r="A118" s="9">
        <v>115</v>
      </c>
      <c r="B118" s="17" t="s">
        <v>284</v>
      </c>
      <c r="C118" s="18" t="s">
        <v>285</v>
      </c>
      <c r="D118" s="8">
        <v>55</v>
      </c>
      <c r="E118" s="8">
        <v>75</v>
      </c>
      <c r="F118" s="8">
        <v>60</v>
      </c>
      <c r="G118" s="17" t="s">
        <v>51</v>
      </c>
      <c r="H118" s="17" t="s">
        <v>51</v>
      </c>
      <c r="I118" s="17" t="s">
        <v>51</v>
      </c>
      <c r="J118" s="17" t="s">
        <v>51</v>
      </c>
      <c r="K118" s="8">
        <v>82</v>
      </c>
      <c r="L118" s="17" t="s">
        <v>51</v>
      </c>
      <c r="M118" s="8">
        <v>73</v>
      </c>
      <c r="N118" s="8">
        <v>49</v>
      </c>
      <c r="O118" s="17" t="s">
        <v>51</v>
      </c>
      <c r="P118" s="17" t="s">
        <v>51</v>
      </c>
      <c r="Q118" s="8">
        <v>79</v>
      </c>
      <c r="R118" s="8">
        <v>30</v>
      </c>
      <c r="S118" s="8">
        <v>95</v>
      </c>
      <c r="T118" s="12">
        <f>D118*4+E118*3+F118*2+K118*2.5+M118*3+N118*3+Q118*2+R118*2.5+S118*2</f>
        <v>1559</v>
      </c>
      <c r="U118" s="12">
        <f t="shared" si="49"/>
        <v>24</v>
      </c>
      <c r="V118" s="12">
        <f t="shared" si="30"/>
        <v>64.9583333333333</v>
      </c>
      <c r="X118" s="17" t="s">
        <v>284</v>
      </c>
      <c r="Y118" s="18" t="s">
        <v>285</v>
      </c>
      <c r="Z118" s="13">
        <v>70</v>
      </c>
      <c r="AA118" s="13">
        <v>89</v>
      </c>
      <c r="AB118" s="17" t="s">
        <v>51</v>
      </c>
      <c r="AC118" s="17" t="s">
        <v>51</v>
      </c>
      <c r="AD118" s="8">
        <v>32</v>
      </c>
      <c r="AE118" s="17" t="s">
        <v>51</v>
      </c>
      <c r="AF118" s="8">
        <v>72</v>
      </c>
      <c r="AG118" s="13">
        <v>79</v>
      </c>
      <c r="AH118" s="13">
        <v>44</v>
      </c>
      <c r="AI118" s="17" t="s">
        <v>53</v>
      </c>
      <c r="AJ118" s="17" t="s">
        <v>51</v>
      </c>
      <c r="AK118" s="17" t="s">
        <v>53</v>
      </c>
      <c r="AL118" s="17" t="s">
        <v>51</v>
      </c>
      <c r="AM118" s="8">
        <v>80</v>
      </c>
      <c r="AN118" s="17" t="s">
        <v>61</v>
      </c>
      <c r="AO118" s="13">
        <v>58</v>
      </c>
      <c r="AP118" s="8">
        <v>78</v>
      </c>
      <c r="AQ118" s="17" t="s">
        <v>53</v>
      </c>
      <c r="AR118" s="17" t="s">
        <v>51</v>
      </c>
      <c r="AS118" s="17" t="s">
        <v>51</v>
      </c>
      <c r="AT118" s="17" t="s">
        <v>51</v>
      </c>
      <c r="AU118" s="12">
        <f t="shared" si="45"/>
        <v>1918.5</v>
      </c>
      <c r="AV118" s="12">
        <f t="shared" si="46"/>
        <v>30.5</v>
      </c>
      <c r="AW118" s="12">
        <f t="shared" si="31"/>
        <v>62.9016393442623</v>
      </c>
      <c r="AX118" s="12">
        <f t="shared" si="32"/>
        <v>3477.5</v>
      </c>
      <c r="AY118" s="12">
        <f t="shared" si="33"/>
        <v>54.5</v>
      </c>
      <c r="AZ118" s="12">
        <f t="shared" si="34"/>
        <v>63.8073394495413</v>
      </c>
      <c r="BA118" s="12">
        <f t="shared" si="35"/>
        <v>0</v>
      </c>
      <c r="BB118" s="12">
        <f t="shared" si="36"/>
        <v>63.8073394495413</v>
      </c>
    </row>
    <row r="119" spans="1:54">
      <c r="A119" s="9">
        <v>116</v>
      </c>
      <c r="B119" s="17" t="s">
        <v>286</v>
      </c>
      <c r="C119" s="18" t="s">
        <v>287</v>
      </c>
      <c r="D119" s="8">
        <v>75</v>
      </c>
      <c r="E119" s="8">
        <v>60</v>
      </c>
      <c r="F119" s="8">
        <v>62</v>
      </c>
      <c r="G119" s="17" t="s">
        <v>51</v>
      </c>
      <c r="H119" s="17" t="s">
        <v>51</v>
      </c>
      <c r="I119" s="17" t="s">
        <v>51</v>
      </c>
      <c r="J119" s="8">
        <v>41</v>
      </c>
      <c r="K119" s="8">
        <v>74</v>
      </c>
      <c r="L119" s="8">
        <v>73</v>
      </c>
      <c r="M119" s="8">
        <v>73</v>
      </c>
      <c r="N119" s="8">
        <v>55</v>
      </c>
      <c r="O119" s="8">
        <v>81</v>
      </c>
      <c r="P119" s="17" t="s">
        <v>51</v>
      </c>
      <c r="Q119" s="8">
        <v>90</v>
      </c>
      <c r="R119" s="8">
        <v>76</v>
      </c>
      <c r="S119" s="8">
        <v>75</v>
      </c>
      <c r="T119" s="12">
        <f>D119*T599+E119*3+F119*2+K119*2.5+M119*3+N119*3+Q119*2+R119*2.5+S119*2+O119*2+J119*3+L119*1.5</f>
        <v>1787.5</v>
      </c>
      <c r="U119" s="12">
        <f>4+3+2+3+2.5+1.5+3+3+2+2+2.5+2</f>
        <v>30.5</v>
      </c>
      <c r="V119" s="12">
        <f t="shared" si="30"/>
        <v>58.6065573770492</v>
      </c>
      <c r="X119" s="17" t="s">
        <v>286</v>
      </c>
      <c r="Y119" s="17" t="s">
        <v>287</v>
      </c>
      <c r="Z119" s="13">
        <v>76</v>
      </c>
      <c r="AA119" s="13">
        <v>80</v>
      </c>
      <c r="AB119" s="17" t="s">
        <v>51</v>
      </c>
      <c r="AC119" s="17" t="s">
        <v>51</v>
      </c>
      <c r="AD119" s="8">
        <v>65</v>
      </c>
      <c r="AE119" s="17" t="s">
        <v>51</v>
      </c>
      <c r="AF119" s="8">
        <v>77</v>
      </c>
      <c r="AG119" s="13">
        <v>67</v>
      </c>
      <c r="AH119" s="13">
        <v>63</v>
      </c>
      <c r="AI119" s="17" t="s">
        <v>51</v>
      </c>
      <c r="AJ119" s="17" t="s">
        <v>51</v>
      </c>
      <c r="AK119" s="17" t="s">
        <v>53</v>
      </c>
      <c r="AL119" s="17" t="s">
        <v>51</v>
      </c>
      <c r="AM119" s="8">
        <v>76</v>
      </c>
      <c r="AN119" s="17" t="s">
        <v>61</v>
      </c>
      <c r="AO119" s="13">
        <v>67</v>
      </c>
      <c r="AP119" s="17" t="s">
        <v>51</v>
      </c>
      <c r="AQ119" s="17" t="s">
        <v>51</v>
      </c>
      <c r="AR119" s="17" t="s">
        <v>51</v>
      </c>
      <c r="AS119" s="17" t="s">
        <v>51</v>
      </c>
      <c r="AT119" s="17" t="s">
        <v>51</v>
      </c>
      <c r="AU119" s="12">
        <f>Z119*2+AA119*1.5+AD119*3.5+AF119*2+AG119*1.5+AH119*3.5+AK119*1.5+AM119*3+AN119*1.5+AO119*6</f>
        <v>1814.5</v>
      </c>
      <c r="AV119" s="12">
        <f>2+1.5+3.5+2+1.5+3.5+1.5+3+1.5+6</f>
        <v>26</v>
      </c>
      <c r="AW119" s="12">
        <f t="shared" si="31"/>
        <v>69.7884615384615</v>
      </c>
      <c r="AX119" s="12">
        <f t="shared" si="32"/>
        <v>3602</v>
      </c>
      <c r="AY119" s="12">
        <f t="shared" si="33"/>
        <v>56.5</v>
      </c>
      <c r="AZ119" s="12">
        <f t="shared" si="34"/>
        <v>63.7522123893805</v>
      </c>
      <c r="BA119" s="12">
        <f t="shared" si="35"/>
        <v>0</v>
      </c>
      <c r="BB119" s="12">
        <f t="shared" si="36"/>
        <v>63.7522123893805</v>
      </c>
    </row>
    <row r="120" spans="1:54">
      <c r="A120" s="9">
        <v>117</v>
      </c>
      <c r="B120" s="17" t="s">
        <v>288</v>
      </c>
      <c r="C120" s="18" t="s">
        <v>289</v>
      </c>
      <c r="D120" s="8">
        <v>49</v>
      </c>
      <c r="E120" s="8">
        <v>62</v>
      </c>
      <c r="F120" s="8">
        <v>61</v>
      </c>
      <c r="G120" s="17" t="s">
        <v>51</v>
      </c>
      <c r="H120" s="17" t="s">
        <v>51</v>
      </c>
      <c r="I120" s="17" t="s">
        <v>51</v>
      </c>
      <c r="J120" s="17" t="s">
        <v>51</v>
      </c>
      <c r="K120" s="8">
        <v>76</v>
      </c>
      <c r="L120" s="17" t="s">
        <v>51</v>
      </c>
      <c r="M120" s="8">
        <v>69</v>
      </c>
      <c r="N120" s="8">
        <v>63</v>
      </c>
      <c r="O120" s="17" t="s">
        <v>51</v>
      </c>
      <c r="P120" s="17" t="s">
        <v>51</v>
      </c>
      <c r="Q120" s="8">
        <v>75</v>
      </c>
      <c r="R120" s="8">
        <v>28</v>
      </c>
      <c r="S120" s="17" t="s">
        <v>51</v>
      </c>
      <c r="T120" s="12">
        <f>D120*4+E120*3+F120*2+K120*2.5+M120*3+N120*3+Q120*2+R120*2.5</f>
        <v>1310</v>
      </c>
      <c r="U120" s="12">
        <f>4+3+2+2.5+3+3+2+2.5</f>
        <v>22</v>
      </c>
      <c r="V120" s="12">
        <f t="shared" si="30"/>
        <v>59.5454545454545</v>
      </c>
      <c r="X120" s="17" t="s">
        <v>288</v>
      </c>
      <c r="Y120" s="18" t="s">
        <v>289</v>
      </c>
      <c r="Z120" s="13">
        <v>76</v>
      </c>
      <c r="AA120" s="13">
        <v>81</v>
      </c>
      <c r="AB120" s="17" t="s">
        <v>51</v>
      </c>
      <c r="AC120" s="17" t="s">
        <v>51</v>
      </c>
      <c r="AD120" s="8">
        <v>35</v>
      </c>
      <c r="AE120" s="17" t="s">
        <v>51</v>
      </c>
      <c r="AF120" s="8">
        <v>57</v>
      </c>
      <c r="AG120" s="13">
        <v>82</v>
      </c>
      <c r="AH120" s="13">
        <v>35</v>
      </c>
      <c r="AI120" s="17" t="s">
        <v>51</v>
      </c>
      <c r="AJ120" s="17" t="s">
        <v>51</v>
      </c>
      <c r="AK120" s="17" t="s">
        <v>53</v>
      </c>
      <c r="AL120" s="17" t="s">
        <v>51</v>
      </c>
      <c r="AM120" s="8">
        <v>86</v>
      </c>
      <c r="AN120" s="17" t="s">
        <v>52</v>
      </c>
      <c r="AO120" s="13">
        <v>68</v>
      </c>
      <c r="AP120" s="8">
        <v>78</v>
      </c>
      <c r="AQ120" s="17" t="s">
        <v>56</v>
      </c>
      <c r="AR120" s="17" t="s">
        <v>51</v>
      </c>
      <c r="AS120" s="17" t="s">
        <v>51</v>
      </c>
      <c r="AT120" s="17" t="s">
        <v>51</v>
      </c>
      <c r="AU120" s="12">
        <f>Z120*2+AA120*1.5+AD120*3.5+AF120*2+AG120*1.5+AH120*3.5+AK120*1.5+AM120*3+AN120*1.5+AO120*6+AP120*2+AQ120*1.5</f>
        <v>1945</v>
      </c>
      <c r="AV120" s="12">
        <f>2+1.5+3.5+2+1.5+3.5+1.5+3+1.5+6+2+1.5</f>
        <v>29.5</v>
      </c>
      <c r="AW120" s="12">
        <f t="shared" si="31"/>
        <v>65.9322033898305</v>
      </c>
      <c r="AX120" s="12">
        <f t="shared" si="32"/>
        <v>3255</v>
      </c>
      <c r="AY120" s="12">
        <f t="shared" si="33"/>
        <v>51.5</v>
      </c>
      <c r="AZ120" s="12">
        <f t="shared" si="34"/>
        <v>63.2038834951456</v>
      </c>
      <c r="BA120" s="12">
        <f t="shared" si="35"/>
        <v>0</v>
      </c>
      <c r="BB120" s="12">
        <f t="shared" si="36"/>
        <v>63.2038834951456</v>
      </c>
    </row>
    <row r="121" spans="1:54">
      <c r="A121" s="9">
        <v>118</v>
      </c>
      <c r="B121" s="17" t="s">
        <v>290</v>
      </c>
      <c r="C121" s="18" t="s">
        <v>291</v>
      </c>
      <c r="D121" s="8">
        <v>65</v>
      </c>
      <c r="E121" s="8">
        <v>73</v>
      </c>
      <c r="F121" s="8">
        <v>71</v>
      </c>
      <c r="G121" s="17" t="s">
        <v>51</v>
      </c>
      <c r="H121" s="17" t="s">
        <v>51</v>
      </c>
      <c r="I121" s="17" t="s">
        <v>51</v>
      </c>
      <c r="J121" s="17" t="s">
        <v>51</v>
      </c>
      <c r="K121" s="8">
        <v>65</v>
      </c>
      <c r="L121" s="17" t="s">
        <v>51</v>
      </c>
      <c r="M121" s="8">
        <v>67</v>
      </c>
      <c r="N121" s="8">
        <v>60</v>
      </c>
      <c r="O121" s="17" t="s">
        <v>51</v>
      </c>
      <c r="P121" s="17" t="s">
        <v>51</v>
      </c>
      <c r="Q121" s="8">
        <v>67</v>
      </c>
      <c r="R121" s="8">
        <v>37</v>
      </c>
      <c r="S121" s="8">
        <v>0</v>
      </c>
      <c r="T121" s="12">
        <f>D121*4+E121*3+F121*2+K121*2.5+M121*3+N121*3+Q121*2+R121*2.5+S121*2</f>
        <v>1391</v>
      </c>
      <c r="U121" s="12">
        <f t="shared" si="49"/>
        <v>24</v>
      </c>
      <c r="V121" s="12">
        <f t="shared" si="30"/>
        <v>57.9583333333333</v>
      </c>
      <c r="X121" s="17" t="s">
        <v>290</v>
      </c>
      <c r="Y121" s="18" t="s">
        <v>291</v>
      </c>
      <c r="Z121" s="13">
        <v>73</v>
      </c>
      <c r="AA121" s="13">
        <v>81</v>
      </c>
      <c r="AB121" s="17" t="s">
        <v>51</v>
      </c>
      <c r="AC121" s="17" t="s">
        <v>51</v>
      </c>
      <c r="AD121" s="8">
        <v>61</v>
      </c>
      <c r="AE121" s="17" t="s">
        <v>51</v>
      </c>
      <c r="AF121" s="8">
        <v>71</v>
      </c>
      <c r="AG121" s="13">
        <v>65</v>
      </c>
      <c r="AH121" s="13">
        <v>60</v>
      </c>
      <c r="AI121" s="17" t="s">
        <v>61</v>
      </c>
      <c r="AJ121" s="17" t="s">
        <v>51</v>
      </c>
      <c r="AK121" s="17" t="s">
        <v>53</v>
      </c>
      <c r="AL121" s="17" t="s">
        <v>51</v>
      </c>
      <c r="AM121" s="8">
        <v>66</v>
      </c>
      <c r="AN121" s="17" t="s">
        <v>52</v>
      </c>
      <c r="AO121" s="13">
        <v>58</v>
      </c>
      <c r="AP121" s="8">
        <v>78</v>
      </c>
      <c r="AQ121" s="17" t="s">
        <v>51</v>
      </c>
      <c r="AR121" s="17" t="s">
        <v>51</v>
      </c>
      <c r="AS121" s="17" t="s">
        <v>51</v>
      </c>
      <c r="AT121" s="17" t="s">
        <v>51</v>
      </c>
      <c r="AU121" s="12">
        <f>Z121*2+AA121*1.5+AD121*3.5+AF121*2+AG121*1.5+AH121*3.5+AI121+AK121*1.5+AM121*3+AN121*1.5+AO121*6+AP121*2</f>
        <v>1932.5</v>
      </c>
      <c r="AV121" s="12">
        <f>2+1.5+3.5+2+1.5+3.5+1+1.5+3+1.5+6+2</f>
        <v>29</v>
      </c>
      <c r="AW121" s="12">
        <f t="shared" si="31"/>
        <v>66.6379310344828</v>
      </c>
      <c r="AX121" s="12">
        <f t="shared" si="32"/>
        <v>3323.5</v>
      </c>
      <c r="AY121" s="12">
        <f t="shared" si="33"/>
        <v>53</v>
      </c>
      <c r="AZ121" s="12">
        <f t="shared" si="34"/>
        <v>62.7075471698113</v>
      </c>
      <c r="BA121" s="12">
        <f t="shared" si="35"/>
        <v>0</v>
      </c>
      <c r="BB121" s="12">
        <f t="shared" si="36"/>
        <v>62.7075471698113</v>
      </c>
    </row>
    <row r="122" spans="1:54">
      <c r="A122" s="9">
        <v>119</v>
      </c>
      <c r="B122" s="17" t="s">
        <v>292</v>
      </c>
      <c r="C122" s="18" t="s">
        <v>293</v>
      </c>
      <c r="D122" s="8">
        <v>63</v>
      </c>
      <c r="E122" s="8">
        <v>63</v>
      </c>
      <c r="F122" s="8">
        <v>56</v>
      </c>
      <c r="G122" s="17" t="s">
        <v>51</v>
      </c>
      <c r="H122" s="17" t="s">
        <v>51</v>
      </c>
      <c r="I122" s="17" t="s">
        <v>51</v>
      </c>
      <c r="J122" s="8">
        <v>31</v>
      </c>
      <c r="K122" s="8">
        <v>71</v>
      </c>
      <c r="L122" s="17" t="s">
        <v>51</v>
      </c>
      <c r="M122" s="8">
        <v>62</v>
      </c>
      <c r="N122" s="8">
        <v>51</v>
      </c>
      <c r="O122" s="8">
        <v>82</v>
      </c>
      <c r="P122" s="17" t="s">
        <v>51</v>
      </c>
      <c r="Q122" s="8">
        <v>60</v>
      </c>
      <c r="R122" s="8">
        <v>53</v>
      </c>
      <c r="S122" s="8">
        <v>70</v>
      </c>
      <c r="T122" s="12">
        <f>D122*4+E122*3+F122*2+K122*2.5+M122*3+N122*3+Q122*2+R122*2.5+S122*2+J122*3+O122*2</f>
        <v>1719</v>
      </c>
      <c r="U122" s="12">
        <f>4+3+2+3+2.5+3+3+2+2+2.5+2</f>
        <v>29</v>
      </c>
      <c r="V122" s="12">
        <f t="shared" si="30"/>
        <v>59.2758620689655</v>
      </c>
      <c r="X122" s="17" t="s">
        <v>292</v>
      </c>
      <c r="Y122" s="18" t="s">
        <v>293</v>
      </c>
      <c r="Z122" s="13">
        <v>54</v>
      </c>
      <c r="AA122" s="13">
        <v>74</v>
      </c>
      <c r="AB122" s="17" t="s">
        <v>51</v>
      </c>
      <c r="AC122" s="17" t="s">
        <v>51</v>
      </c>
      <c r="AD122" s="8">
        <v>44</v>
      </c>
      <c r="AE122" s="17" t="s">
        <v>51</v>
      </c>
      <c r="AF122" s="8">
        <v>72</v>
      </c>
      <c r="AG122" s="13">
        <v>68</v>
      </c>
      <c r="AH122" s="13">
        <v>76</v>
      </c>
      <c r="AI122" s="17" t="s">
        <v>52</v>
      </c>
      <c r="AJ122" s="17" t="s">
        <v>51</v>
      </c>
      <c r="AK122" s="17" t="s">
        <v>53</v>
      </c>
      <c r="AL122" s="17" t="s">
        <v>51</v>
      </c>
      <c r="AM122" s="8">
        <v>82</v>
      </c>
      <c r="AN122" s="17" t="s">
        <v>61</v>
      </c>
      <c r="AO122" s="13">
        <v>56</v>
      </c>
      <c r="AP122" s="17" t="s">
        <v>51</v>
      </c>
      <c r="AQ122" s="17" t="s">
        <v>61</v>
      </c>
      <c r="AR122" s="17" t="s">
        <v>51</v>
      </c>
      <c r="AS122" s="17" t="s">
        <v>51</v>
      </c>
      <c r="AT122" s="17" t="s">
        <v>51</v>
      </c>
      <c r="AU122" s="12">
        <f t="shared" ref="AU122:AU127" si="50">Z122*2+AA122*1.5+AD122*3.5+AF122*2+AG122*1.5+AH122*3.5+AI122+AK122*1.5+AM122*3+AN122*1.5+AO122*6+AQ122*1.5</f>
        <v>1874.5</v>
      </c>
      <c r="AV122" s="12">
        <f t="shared" ref="AV122:AV127" si="51">2+1.5+3.5+2+1.5+3.5+1+1.5+3+1.5+6+1.5</f>
        <v>28.5</v>
      </c>
      <c r="AW122" s="12">
        <f t="shared" si="31"/>
        <v>65.7719298245614</v>
      </c>
      <c r="AX122" s="12">
        <f t="shared" si="32"/>
        <v>3593.5</v>
      </c>
      <c r="AY122" s="12">
        <f t="shared" si="33"/>
        <v>57.5</v>
      </c>
      <c r="AZ122" s="12">
        <f t="shared" si="34"/>
        <v>62.495652173913</v>
      </c>
      <c r="BA122" s="12">
        <f t="shared" si="35"/>
        <v>0</v>
      </c>
      <c r="BB122" s="12">
        <f t="shared" si="36"/>
        <v>62.495652173913</v>
      </c>
    </row>
    <row r="123" spans="1:54">
      <c r="A123" s="9">
        <v>120</v>
      </c>
      <c r="B123" s="17" t="s">
        <v>294</v>
      </c>
      <c r="C123" s="18" t="s">
        <v>295</v>
      </c>
      <c r="D123" s="8">
        <v>50</v>
      </c>
      <c r="E123" s="8">
        <v>42</v>
      </c>
      <c r="F123" s="8">
        <v>60</v>
      </c>
      <c r="G123" s="17" t="s">
        <v>51</v>
      </c>
      <c r="H123" s="17" t="s">
        <v>51</v>
      </c>
      <c r="I123" s="17" t="s">
        <v>51</v>
      </c>
      <c r="J123" s="17" t="s">
        <v>51</v>
      </c>
      <c r="K123" s="8">
        <v>62</v>
      </c>
      <c r="L123" s="17" t="s">
        <v>51</v>
      </c>
      <c r="M123" s="8">
        <v>54</v>
      </c>
      <c r="N123" s="8">
        <v>64</v>
      </c>
      <c r="O123" s="8">
        <v>75</v>
      </c>
      <c r="P123" s="17" t="s">
        <v>51</v>
      </c>
      <c r="Q123" s="8">
        <v>81</v>
      </c>
      <c r="R123" s="8">
        <v>41</v>
      </c>
      <c r="S123" s="8">
        <v>75</v>
      </c>
      <c r="T123" s="12">
        <f>D123*T603+E123*3+F123*2+K123*2.5+M123*3+N123*3+Q123*2+R123*2.5+S123*2+O123*2</f>
        <v>1319.5</v>
      </c>
      <c r="U123" s="12">
        <f>4+3+2+2.5+3+3+2+2+2.5+2</f>
        <v>26</v>
      </c>
      <c r="V123" s="12">
        <f t="shared" si="30"/>
        <v>50.75</v>
      </c>
      <c r="X123" s="17" t="s">
        <v>294</v>
      </c>
      <c r="Y123" s="17" t="s">
        <v>295</v>
      </c>
      <c r="Z123" s="13">
        <v>78</v>
      </c>
      <c r="AA123" s="13">
        <v>79</v>
      </c>
      <c r="AB123" s="17" t="s">
        <v>51</v>
      </c>
      <c r="AC123" s="17" t="s">
        <v>51</v>
      </c>
      <c r="AD123" s="8">
        <v>80</v>
      </c>
      <c r="AE123" s="17" t="s">
        <v>51</v>
      </c>
      <c r="AF123" s="8">
        <v>71</v>
      </c>
      <c r="AG123" s="13">
        <v>60</v>
      </c>
      <c r="AH123" s="13">
        <v>64</v>
      </c>
      <c r="AI123" s="17" t="s">
        <v>56</v>
      </c>
      <c r="AJ123" s="8"/>
      <c r="AK123" s="17" t="s">
        <v>53</v>
      </c>
      <c r="AL123" s="17" t="s">
        <v>51</v>
      </c>
      <c r="AM123" s="8">
        <v>85</v>
      </c>
      <c r="AN123" s="17" t="s">
        <v>56</v>
      </c>
      <c r="AO123" s="13">
        <v>60</v>
      </c>
      <c r="AP123" s="17" t="s">
        <v>51</v>
      </c>
      <c r="AQ123" s="17" t="s">
        <v>61</v>
      </c>
      <c r="AR123" s="17" t="s">
        <v>51</v>
      </c>
      <c r="AS123" s="17" t="s">
        <v>51</v>
      </c>
      <c r="AT123" s="17" t="s">
        <v>51</v>
      </c>
      <c r="AU123" s="12">
        <f t="shared" si="50"/>
        <v>2073</v>
      </c>
      <c r="AV123" s="12">
        <f t="shared" si="51"/>
        <v>28.5</v>
      </c>
      <c r="AW123" s="12">
        <f t="shared" si="31"/>
        <v>72.7368421052632</v>
      </c>
      <c r="AX123" s="12">
        <f t="shared" si="32"/>
        <v>3392.5</v>
      </c>
      <c r="AY123" s="12">
        <f t="shared" si="33"/>
        <v>54.5</v>
      </c>
      <c r="AZ123" s="12">
        <f t="shared" si="34"/>
        <v>62.2477064220183</v>
      </c>
      <c r="BA123" s="12">
        <f t="shared" si="35"/>
        <v>0</v>
      </c>
      <c r="BB123" s="12">
        <f t="shared" si="36"/>
        <v>62.2477064220183</v>
      </c>
    </row>
    <row r="124" spans="1:54">
      <c r="A124" s="9">
        <v>121</v>
      </c>
      <c r="B124" s="17" t="s">
        <v>296</v>
      </c>
      <c r="C124" s="18" t="s">
        <v>297</v>
      </c>
      <c r="D124" s="8">
        <v>77</v>
      </c>
      <c r="E124" s="8">
        <v>78</v>
      </c>
      <c r="F124" s="8">
        <v>65</v>
      </c>
      <c r="G124" s="17" t="s">
        <v>51</v>
      </c>
      <c r="H124" s="17" t="s">
        <v>51</v>
      </c>
      <c r="I124" s="17" t="s">
        <v>51</v>
      </c>
      <c r="J124" s="17" t="s">
        <v>51</v>
      </c>
      <c r="K124" s="8">
        <v>74</v>
      </c>
      <c r="L124" s="17" t="s">
        <v>51</v>
      </c>
      <c r="M124" s="8">
        <v>57</v>
      </c>
      <c r="N124" s="8">
        <v>70</v>
      </c>
      <c r="O124" s="17" t="s">
        <v>51</v>
      </c>
      <c r="P124" s="17" t="s">
        <v>51</v>
      </c>
      <c r="Q124" s="8">
        <v>78</v>
      </c>
      <c r="R124" s="8">
        <v>33</v>
      </c>
      <c r="S124" s="8">
        <v>90</v>
      </c>
      <c r="T124" s="12">
        <f>D124*T685+E124*3+F124*2+K124*2.5+M124*3+N124*3+Q124*2+R124*2.5+S124*2</f>
        <v>1348.5</v>
      </c>
      <c r="U124" s="12">
        <f>4+3+2+2.5+3+3+2+2.5+2</f>
        <v>24</v>
      </c>
      <c r="V124" s="12">
        <f t="shared" si="30"/>
        <v>56.1875</v>
      </c>
      <c r="X124" s="17" t="s">
        <v>296</v>
      </c>
      <c r="Y124" s="18" t="s">
        <v>297</v>
      </c>
      <c r="Z124" s="13">
        <v>80</v>
      </c>
      <c r="AA124" s="13">
        <v>84</v>
      </c>
      <c r="AB124" s="17" t="s">
        <v>51</v>
      </c>
      <c r="AC124" s="17" t="s">
        <v>51</v>
      </c>
      <c r="AD124" s="8">
        <v>40</v>
      </c>
      <c r="AE124" s="8"/>
      <c r="AF124" s="8">
        <v>61</v>
      </c>
      <c r="AG124" s="13">
        <v>44</v>
      </c>
      <c r="AH124" s="13">
        <v>57</v>
      </c>
      <c r="AI124" s="17" t="s">
        <v>56</v>
      </c>
      <c r="AJ124" s="17" t="s">
        <v>51</v>
      </c>
      <c r="AK124" s="17" t="s">
        <v>53</v>
      </c>
      <c r="AL124" s="17" t="s">
        <v>51</v>
      </c>
      <c r="AM124" s="8">
        <v>87</v>
      </c>
      <c r="AN124" s="17" t="s">
        <v>52</v>
      </c>
      <c r="AO124" s="13">
        <v>60</v>
      </c>
      <c r="AP124" s="8">
        <v>86</v>
      </c>
      <c r="AQ124" s="17" t="s">
        <v>61</v>
      </c>
      <c r="AR124" s="17" t="s">
        <v>51</v>
      </c>
      <c r="AS124" s="17" t="s">
        <v>51</v>
      </c>
      <c r="AT124" s="17" t="s">
        <v>51</v>
      </c>
      <c r="AU124" s="12">
        <f t="shared" ref="AU124:AU128" si="52">Z124*2+AA124*1.5+AD124*3.5+AF124*2+AG124*1.5+AH124*3.5+AI124+AK124*1.5+AM124*3+AN124*1.5+AO124*6+AP124*2+AQ124*1.5</f>
        <v>2039</v>
      </c>
      <c r="AV124" s="12">
        <f t="shared" ref="AV124:AV128" si="53">2+1.5+3.5+2+1.5+3.5+1+1.5+3+1.5+6+2+1.5</f>
        <v>30.5</v>
      </c>
      <c r="AW124" s="12">
        <f t="shared" si="31"/>
        <v>66.8524590163934</v>
      </c>
      <c r="AX124" s="12">
        <f t="shared" si="32"/>
        <v>3387.5</v>
      </c>
      <c r="AY124" s="12">
        <f t="shared" si="33"/>
        <v>54.5</v>
      </c>
      <c r="AZ124" s="12">
        <f t="shared" si="34"/>
        <v>62.1559633027523</v>
      </c>
      <c r="BA124" s="12">
        <f t="shared" si="35"/>
        <v>0</v>
      </c>
      <c r="BB124" s="12">
        <f t="shared" si="36"/>
        <v>62.1559633027523</v>
      </c>
    </row>
    <row r="125" spans="1:54">
      <c r="A125" s="9">
        <v>122</v>
      </c>
      <c r="B125" s="17" t="s">
        <v>298</v>
      </c>
      <c r="C125" s="18" t="s">
        <v>299</v>
      </c>
      <c r="D125" s="8">
        <v>54</v>
      </c>
      <c r="E125" s="8">
        <v>76</v>
      </c>
      <c r="F125" s="8">
        <v>82</v>
      </c>
      <c r="G125" s="17" t="s">
        <v>51</v>
      </c>
      <c r="H125" s="17" t="s">
        <v>51</v>
      </c>
      <c r="I125" s="17" t="s">
        <v>51</v>
      </c>
      <c r="J125" s="17" t="s">
        <v>51</v>
      </c>
      <c r="K125" s="8">
        <v>71</v>
      </c>
      <c r="L125" s="17" t="s">
        <v>51</v>
      </c>
      <c r="M125" s="8">
        <v>54</v>
      </c>
      <c r="N125" s="8">
        <v>61</v>
      </c>
      <c r="O125" s="17" t="s">
        <v>51</v>
      </c>
      <c r="P125" s="17" t="s">
        <v>51</v>
      </c>
      <c r="Q125" s="8">
        <v>76</v>
      </c>
      <c r="R125" s="8">
        <v>38</v>
      </c>
      <c r="S125" s="17" t="s">
        <v>51</v>
      </c>
      <c r="T125" s="12">
        <f>D125*4+E125*3+F125*2+K125*2.5+M125*3+N125*3+Q125*2+R125*2.5</f>
        <v>1377.5</v>
      </c>
      <c r="U125" s="12">
        <f>4+3+2+2.5+3+3+2+2.5</f>
        <v>22</v>
      </c>
      <c r="V125" s="12">
        <f t="shared" si="30"/>
        <v>62.6136363636364</v>
      </c>
      <c r="X125" s="17" t="s">
        <v>298</v>
      </c>
      <c r="Y125" s="18" t="s">
        <v>299</v>
      </c>
      <c r="Z125" s="13">
        <v>75</v>
      </c>
      <c r="AA125" s="13">
        <v>75</v>
      </c>
      <c r="AB125" s="17" t="s">
        <v>51</v>
      </c>
      <c r="AC125" s="8"/>
      <c r="AD125" s="8">
        <v>18</v>
      </c>
      <c r="AE125" s="17" t="s">
        <v>51</v>
      </c>
      <c r="AF125" s="8">
        <v>50</v>
      </c>
      <c r="AG125" s="13">
        <v>70</v>
      </c>
      <c r="AH125" s="13">
        <v>34</v>
      </c>
      <c r="AI125" s="17" t="s">
        <v>52</v>
      </c>
      <c r="AJ125" s="17" t="s">
        <v>51</v>
      </c>
      <c r="AK125" s="17" t="s">
        <v>53</v>
      </c>
      <c r="AL125" s="17" t="s">
        <v>51</v>
      </c>
      <c r="AM125" s="8">
        <v>82</v>
      </c>
      <c r="AN125" s="17" t="s">
        <v>56</v>
      </c>
      <c r="AO125" s="13">
        <v>67</v>
      </c>
      <c r="AP125" s="8">
        <v>78</v>
      </c>
      <c r="AQ125" s="17" t="s">
        <v>53</v>
      </c>
      <c r="AR125" s="17" t="s">
        <v>51</v>
      </c>
      <c r="AS125" s="17" t="s">
        <v>51</v>
      </c>
      <c r="AT125" s="17" t="s">
        <v>51</v>
      </c>
      <c r="AU125" s="12">
        <f t="shared" si="52"/>
        <v>1876</v>
      </c>
      <c r="AV125" s="12">
        <f t="shared" si="53"/>
        <v>30.5</v>
      </c>
      <c r="AW125" s="12">
        <f t="shared" si="31"/>
        <v>61.5081967213115</v>
      </c>
      <c r="AX125" s="12">
        <f t="shared" si="32"/>
        <v>3253.5</v>
      </c>
      <c r="AY125" s="12">
        <f t="shared" si="33"/>
        <v>52.5</v>
      </c>
      <c r="AZ125" s="12">
        <f t="shared" si="34"/>
        <v>61.9714285714286</v>
      </c>
      <c r="BA125" s="12">
        <f t="shared" si="35"/>
        <v>0</v>
      </c>
      <c r="BB125" s="12">
        <f t="shared" si="36"/>
        <v>61.9714285714286</v>
      </c>
    </row>
    <row r="126" spans="1:54">
      <c r="A126" s="9">
        <v>123</v>
      </c>
      <c r="B126" s="17" t="s">
        <v>300</v>
      </c>
      <c r="C126" s="18" t="s">
        <v>301</v>
      </c>
      <c r="D126" s="8">
        <v>63</v>
      </c>
      <c r="E126" s="8">
        <v>80</v>
      </c>
      <c r="F126" s="8">
        <v>73</v>
      </c>
      <c r="G126" s="17" t="s">
        <v>51</v>
      </c>
      <c r="H126" s="17" t="s">
        <v>51</v>
      </c>
      <c r="I126" s="17" t="s">
        <v>51</v>
      </c>
      <c r="J126" s="8">
        <v>33</v>
      </c>
      <c r="K126" s="8">
        <v>62</v>
      </c>
      <c r="L126" s="17" t="s">
        <v>51</v>
      </c>
      <c r="M126" s="8">
        <v>64</v>
      </c>
      <c r="N126" s="8">
        <v>49</v>
      </c>
      <c r="O126" s="17" t="s">
        <v>51</v>
      </c>
      <c r="P126" s="17" t="s">
        <v>51</v>
      </c>
      <c r="Q126" s="8">
        <v>42</v>
      </c>
      <c r="R126" s="8">
        <v>37</v>
      </c>
      <c r="S126" s="17" t="s">
        <v>51</v>
      </c>
      <c r="T126" s="12">
        <f>D126*4+E126*3+F126*2+K126*2.5+M126*3+N126*3+Q126*2+R126*2.5+J126*3</f>
        <v>1407.5</v>
      </c>
      <c r="U126" s="12">
        <f>4+3+2+3+2.5+3+3+2+2.5</f>
        <v>25</v>
      </c>
      <c r="V126" s="12">
        <f t="shared" si="30"/>
        <v>56.3</v>
      </c>
      <c r="X126" s="17" t="s">
        <v>300</v>
      </c>
      <c r="Y126" s="18" t="s">
        <v>301</v>
      </c>
      <c r="Z126" s="13">
        <v>85</v>
      </c>
      <c r="AA126" s="13">
        <v>83</v>
      </c>
      <c r="AB126" s="17" t="s">
        <v>51</v>
      </c>
      <c r="AC126" s="17" t="s">
        <v>51</v>
      </c>
      <c r="AD126" s="8">
        <v>49</v>
      </c>
      <c r="AE126" s="17" t="s">
        <v>51</v>
      </c>
      <c r="AF126" s="8">
        <v>76</v>
      </c>
      <c r="AG126" s="13">
        <v>54</v>
      </c>
      <c r="AH126" s="13">
        <v>45</v>
      </c>
      <c r="AI126" s="17" t="s">
        <v>53</v>
      </c>
      <c r="AJ126" s="17" t="s">
        <v>51</v>
      </c>
      <c r="AK126" s="17" t="s">
        <v>53</v>
      </c>
      <c r="AL126" s="17" t="s">
        <v>51</v>
      </c>
      <c r="AM126" s="8">
        <v>60</v>
      </c>
      <c r="AN126" s="17" t="s">
        <v>52</v>
      </c>
      <c r="AO126" s="13">
        <v>74</v>
      </c>
      <c r="AP126" s="8">
        <v>78</v>
      </c>
      <c r="AQ126" s="17" t="s">
        <v>51</v>
      </c>
      <c r="AR126" s="17" t="s">
        <v>51</v>
      </c>
      <c r="AS126" s="17" t="s">
        <v>51</v>
      </c>
      <c r="AT126" s="17" t="s">
        <v>51</v>
      </c>
      <c r="AU126" s="12">
        <f t="shared" ref="AU126:AU132" si="54">Z126*2+AA126*1.5+AD126*3.5+AF126*2+AG126*1.5+AH126*3.5+AI126+AK126*1.5+AM126*3+AN126*1.5+AO126*6+AP126*2</f>
        <v>1926.5</v>
      </c>
      <c r="AV126" s="12">
        <f t="shared" ref="AV126:AV132" si="55">2+1.5+3.5+2+1.5+3.5+1+1.5+3+1.5+6+2</f>
        <v>29</v>
      </c>
      <c r="AW126" s="12">
        <f t="shared" si="31"/>
        <v>66.4310344827586</v>
      </c>
      <c r="AX126" s="12">
        <f t="shared" si="32"/>
        <v>3334</v>
      </c>
      <c r="AY126" s="12">
        <f t="shared" si="33"/>
        <v>54</v>
      </c>
      <c r="AZ126" s="12">
        <f t="shared" si="34"/>
        <v>61.7407407407407</v>
      </c>
      <c r="BA126" s="12">
        <f t="shared" si="35"/>
        <v>0</v>
      </c>
      <c r="BB126" s="12">
        <f t="shared" si="36"/>
        <v>61.7407407407407</v>
      </c>
    </row>
    <row r="127" spans="1:54">
      <c r="A127" s="9">
        <v>124</v>
      </c>
      <c r="B127" s="17" t="s">
        <v>302</v>
      </c>
      <c r="C127" s="18" t="s">
        <v>303</v>
      </c>
      <c r="D127" s="8">
        <v>67</v>
      </c>
      <c r="E127" s="8">
        <v>71</v>
      </c>
      <c r="F127" s="8">
        <v>60</v>
      </c>
      <c r="G127" s="17" t="s">
        <v>51</v>
      </c>
      <c r="H127" s="17" t="s">
        <v>51</v>
      </c>
      <c r="I127" s="8"/>
      <c r="J127" s="17" t="s">
        <v>51</v>
      </c>
      <c r="K127" s="8">
        <v>65</v>
      </c>
      <c r="L127" s="17" t="s">
        <v>51</v>
      </c>
      <c r="M127" s="8">
        <v>33</v>
      </c>
      <c r="N127" s="8">
        <v>61</v>
      </c>
      <c r="O127" s="8">
        <v>74</v>
      </c>
      <c r="P127" s="17" t="s">
        <v>51</v>
      </c>
      <c r="Q127" s="8">
        <v>74</v>
      </c>
      <c r="R127" s="8">
        <v>50</v>
      </c>
      <c r="S127" s="8">
        <v>70</v>
      </c>
      <c r="T127" s="12">
        <f>D127*T607+E127*3+F127*2+K127*2.5+M127*3+N127*3+Q127*2+R127*2.5+S127*2+O127*2</f>
        <v>1338.5</v>
      </c>
      <c r="U127" s="12">
        <f>4+3+2+2.5+3+3+2+2+2.5+2</f>
        <v>26</v>
      </c>
      <c r="V127" s="12">
        <f t="shared" si="30"/>
        <v>51.4807692307692</v>
      </c>
      <c r="X127" s="17" t="s">
        <v>302</v>
      </c>
      <c r="Y127" s="18" t="s">
        <v>303</v>
      </c>
      <c r="Z127" s="13">
        <v>75</v>
      </c>
      <c r="AA127" s="13">
        <v>86</v>
      </c>
      <c r="AB127" s="17" t="s">
        <v>51</v>
      </c>
      <c r="AC127" s="17" t="s">
        <v>51</v>
      </c>
      <c r="AD127" s="8">
        <v>65</v>
      </c>
      <c r="AE127" s="17" t="s">
        <v>51</v>
      </c>
      <c r="AF127" s="8">
        <v>76</v>
      </c>
      <c r="AG127" s="13">
        <v>57</v>
      </c>
      <c r="AH127" s="13">
        <v>66</v>
      </c>
      <c r="AI127" s="17" t="s">
        <v>61</v>
      </c>
      <c r="AJ127" s="17" t="s">
        <v>51</v>
      </c>
      <c r="AK127" s="17" t="s">
        <v>53</v>
      </c>
      <c r="AL127" s="17" t="s">
        <v>51</v>
      </c>
      <c r="AM127" s="8">
        <v>85</v>
      </c>
      <c r="AN127" s="17" t="s">
        <v>52</v>
      </c>
      <c r="AO127" s="13">
        <v>63</v>
      </c>
      <c r="AP127" s="17" t="s">
        <v>51</v>
      </c>
      <c r="AQ127" s="17" t="s">
        <v>61</v>
      </c>
      <c r="AR127" s="17" t="s">
        <v>51</v>
      </c>
      <c r="AS127" s="17" t="s">
        <v>51</v>
      </c>
      <c r="AT127" s="17" t="s">
        <v>51</v>
      </c>
      <c r="AU127" s="12">
        <f t="shared" si="50"/>
        <v>2020.5</v>
      </c>
      <c r="AV127" s="12">
        <f t="shared" si="51"/>
        <v>28.5</v>
      </c>
      <c r="AW127" s="12">
        <f t="shared" si="31"/>
        <v>70.8947368421053</v>
      </c>
      <c r="AX127" s="12">
        <f t="shared" si="32"/>
        <v>3359</v>
      </c>
      <c r="AY127" s="12">
        <f t="shared" si="33"/>
        <v>54.5</v>
      </c>
      <c r="AZ127" s="12">
        <f t="shared" si="34"/>
        <v>61.6330275229358</v>
      </c>
      <c r="BA127" s="12">
        <f t="shared" si="35"/>
        <v>0</v>
      </c>
      <c r="BB127" s="12">
        <f t="shared" si="36"/>
        <v>61.6330275229358</v>
      </c>
    </row>
    <row r="128" spans="1:54">
      <c r="A128" s="9">
        <v>125</v>
      </c>
      <c r="B128" s="17" t="s">
        <v>304</v>
      </c>
      <c r="C128" s="18" t="s">
        <v>305</v>
      </c>
      <c r="D128" s="8">
        <v>67</v>
      </c>
      <c r="E128" s="8">
        <v>74</v>
      </c>
      <c r="F128" s="8">
        <v>80</v>
      </c>
      <c r="G128" s="17" t="s">
        <v>51</v>
      </c>
      <c r="H128" s="17" t="s">
        <v>51</v>
      </c>
      <c r="I128" s="17" t="s">
        <v>51</v>
      </c>
      <c r="J128" s="17" t="s">
        <v>51</v>
      </c>
      <c r="K128" s="8">
        <v>56</v>
      </c>
      <c r="L128" s="17" t="s">
        <v>51</v>
      </c>
      <c r="M128" s="8">
        <v>54</v>
      </c>
      <c r="N128" s="8">
        <v>63</v>
      </c>
      <c r="O128" s="17" t="s">
        <v>51</v>
      </c>
      <c r="P128" s="17" t="s">
        <v>51</v>
      </c>
      <c r="Q128" s="8">
        <v>86</v>
      </c>
      <c r="R128" s="8">
        <v>26</v>
      </c>
      <c r="S128" s="17" t="s">
        <v>51</v>
      </c>
      <c r="T128" s="12">
        <f t="shared" ref="T128:T132" si="56">D128*4+E128*3+F128*2+K128*2.5+M128*3+N128*3+Q128*2+R128*2.5</f>
        <v>1378</v>
      </c>
      <c r="U128" s="12">
        <f t="shared" ref="U128:U132" si="57">4+3+2+2.5+3+3+2+2.5</f>
        <v>22</v>
      </c>
      <c r="V128" s="12">
        <f t="shared" si="30"/>
        <v>62.6363636363636</v>
      </c>
      <c r="X128" s="17" t="s">
        <v>304</v>
      </c>
      <c r="Y128" s="18" t="s">
        <v>305</v>
      </c>
      <c r="Z128" s="13">
        <v>77</v>
      </c>
      <c r="AA128" s="13">
        <v>84</v>
      </c>
      <c r="AB128" s="17" t="s">
        <v>51</v>
      </c>
      <c r="AC128" s="17" t="s">
        <v>51</v>
      </c>
      <c r="AD128" s="8">
        <v>10</v>
      </c>
      <c r="AE128" s="8"/>
      <c r="AF128" s="8">
        <v>62</v>
      </c>
      <c r="AG128" s="13">
        <v>63</v>
      </c>
      <c r="AH128" s="13">
        <v>36</v>
      </c>
      <c r="AI128" s="17" t="s">
        <v>56</v>
      </c>
      <c r="AJ128" s="17" t="s">
        <v>51</v>
      </c>
      <c r="AK128" s="17" t="s">
        <v>53</v>
      </c>
      <c r="AL128" s="17" t="s">
        <v>51</v>
      </c>
      <c r="AM128" s="8">
        <v>70</v>
      </c>
      <c r="AN128" s="17" t="s">
        <v>52</v>
      </c>
      <c r="AO128" s="13">
        <v>61</v>
      </c>
      <c r="AP128" s="8">
        <v>83</v>
      </c>
      <c r="AQ128" s="17" t="s">
        <v>53</v>
      </c>
      <c r="AR128" s="17" t="s">
        <v>51</v>
      </c>
      <c r="AS128" s="17" t="s">
        <v>51</v>
      </c>
      <c r="AT128" s="17" t="s">
        <v>51</v>
      </c>
      <c r="AU128" s="12">
        <f t="shared" si="52"/>
        <v>1819</v>
      </c>
      <c r="AV128" s="12">
        <f t="shared" si="53"/>
        <v>30.5</v>
      </c>
      <c r="AW128" s="12">
        <f t="shared" si="31"/>
        <v>59.6393442622951</v>
      </c>
      <c r="AX128" s="12">
        <f t="shared" si="32"/>
        <v>3197</v>
      </c>
      <c r="AY128" s="12">
        <f t="shared" si="33"/>
        <v>52.5</v>
      </c>
      <c r="AZ128" s="12">
        <f t="shared" si="34"/>
        <v>60.8952380952381</v>
      </c>
      <c r="BA128" s="12">
        <f t="shared" si="35"/>
        <v>0</v>
      </c>
      <c r="BB128" s="12">
        <f t="shared" si="36"/>
        <v>60.8952380952381</v>
      </c>
    </row>
    <row r="129" spans="1:54">
      <c r="A129" s="9">
        <v>126</v>
      </c>
      <c r="B129" s="17" t="s">
        <v>306</v>
      </c>
      <c r="C129" s="18" t="s">
        <v>307</v>
      </c>
      <c r="D129" s="8">
        <v>48</v>
      </c>
      <c r="E129" s="8">
        <v>79</v>
      </c>
      <c r="F129" s="8">
        <v>63</v>
      </c>
      <c r="G129" s="17" t="s">
        <v>51</v>
      </c>
      <c r="H129" s="17" t="s">
        <v>51</v>
      </c>
      <c r="I129" s="17" t="s">
        <v>51</v>
      </c>
      <c r="J129" s="8">
        <v>32</v>
      </c>
      <c r="K129" s="8">
        <v>69</v>
      </c>
      <c r="L129" s="17" t="s">
        <v>51</v>
      </c>
      <c r="M129" s="8">
        <v>64</v>
      </c>
      <c r="N129" s="8">
        <v>68</v>
      </c>
      <c r="O129" s="17" t="s">
        <v>51</v>
      </c>
      <c r="P129" s="17" t="s">
        <v>51</v>
      </c>
      <c r="Q129" s="8">
        <v>82</v>
      </c>
      <c r="R129" s="8">
        <v>43</v>
      </c>
      <c r="S129" s="8">
        <v>70</v>
      </c>
      <c r="T129" s="12">
        <f>D129*4+E129*3+F129*2+K129*2.5+M129*3+N129*3+Q129*2+R129*2.5+S129*2+J129*3</f>
        <v>1631</v>
      </c>
      <c r="U129" s="12">
        <f>4+3+2+3+2.5+3+3+2+2.5+2</f>
        <v>27</v>
      </c>
      <c r="V129" s="12">
        <f t="shared" si="30"/>
        <v>60.4074074074074</v>
      </c>
      <c r="X129" s="17" t="s">
        <v>306</v>
      </c>
      <c r="Y129" s="18" t="s">
        <v>307</v>
      </c>
      <c r="Z129" s="13">
        <v>65</v>
      </c>
      <c r="AA129" s="13">
        <v>88</v>
      </c>
      <c r="AB129" s="17" t="s">
        <v>51</v>
      </c>
      <c r="AC129" s="17" t="s">
        <v>51</v>
      </c>
      <c r="AD129" s="8">
        <v>26</v>
      </c>
      <c r="AE129" s="17" t="s">
        <v>51</v>
      </c>
      <c r="AF129" s="8">
        <v>66</v>
      </c>
      <c r="AG129" s="13">
        <v>65</v>
      </c>
      <c r="AH129" s="13">
        <v>34</v>
      </c>
      <c r="AI129" s="17" t="s">
        <v>61</v>
      </c>
      <c r="AJ129" s="17" t="s">
        <v>51</v>
      </c>
      <c r="AK129" s="17" t="s">
        <v>53</v>
      </c>
      <c r="AL129" s="17" t="s">
        <v>51</v>
      </c>
      <c r="AM129" s="8">
        <v>62</v>
      </c>
      <c r="AN129" s="17" t="s">
        <v>52</v>
      </c>
      <c r="AO129" s="13">
        <v>72</v>
      </c>
      <c r="AP129" s="8">
        <v>77</v>
      </c>
      <c r="AQ129" s="17" t="s">
        <v>51</v>
      </c>
      <c r="AR129" s="17" t="s">
        <v>51</v>
      </c>
      <c r="AS129" s="17" t="s">
        <v>51</v>
      </c>
      <c r="AT129" s="17" t="s">
        <v>51</v>
      </c>
      <c r="AU129" s="12">
        <f t="shared" si="54"/>
        <v>1773.5</v>
      </c>
      <c r="AV129" s="12">
        <f t="shared" si="55"/>
        <v>29</v>
      </c>
      <c r="AW129" s="12">
        <f t="shared" si="31"/>
        <v>61.1551724137931</v>
      </c>
      <c r="AX129" s="12">
        <f t="shared" si="32"/>
        <v>3404.5</v>
      </c>
      <c r="AY129" s="12">
        <f t="shared" si="33"/>
        <v>56</v>
      </c>
      <c r="AZ129" s="12">
        <f t="shared" si="34"/>
        <v>60.7946428571429</v>
      </c>
      <c r="BA129" s="12">
        <f t="shared" si="35"/>
        <v>0</v>
      </c>
      <c r="BB129" s="12">
        <f t="shared" si="36"/>
        <v>60.7946428571429</v>
      </c>
    </row>
    <row r="130" spans="1:54">
      <c r="A130" s="9">
        <v>127</v>
      </c>
      <c r="B130" s="17" t="s">
        <v>308</v>
      </c>
      <c r="C130" s="18" t="s">
        <v>309</v>
      </c>
      <c r="D130" s="8">
        <v>64</v>
      </c>
      <c r="E130" s="8">
        <v>60</v>
      </c>
      <c r="F130" s="8">
        <v>64</v>
      </c>
      <c r="G130" s="17" t="s">
        <v>51</v>
      </c>
      <c r="H130" s="17" t="s">
        <v>51</v>
      </c>
      <c r="I130" s="17" t="s">
        <v>51</v>
      </c>
      <c r="J130" s="17" t="s">
        <v>51</v>
      </c>
      <c r="K130" s="8">
        <v>63</v>
      </c>
      <c r="L130" s="17" t="s">
        <v>51</v>
      </c>
      <c r="M130" s="8">
        <v>37</v>
      </c>
      <c r="N130" s="8">
        <v>49</v>
      </c>
      <c r="O130" s="8">
        <v>78</v>
      </c>
      <c r="P130" s="17" t="s">
        <v>51</v>
      </c>
      <c r="Q130" s="8">
        <v>69</v>
      </c>
      <c r="R130" s="8">
        <v>31</v>
      </c>
      <c r="S130" s="8">
        <v>70</v>
      </c>
      <c r="T130" s="12">
        <f>D130*4+E130*3+F130*2+K130*2.5+M130*3+N130*3+Q130*2+R130*2.5+S130*2+O130*2</f>
        <v>1491</v>
      </c>
      <c r="U130" s="12">
        <f>4+3+2+2.5+3+3+2+2+2.5+2</f>
        <v>26</v>
      </c>
      <c r="V130" s="12">
        <f t="shared" si="30"/>
        <v>57.3461538461538</v>
      </c>
      <c r="X130" s="17" t="s">
        <v>308</v>
      </c>
      <c r="Y130" s="18" t="s">
        <v>309</v>
      </c>
      <c r="Z130" s="13">
        <v>60</v>
      </c>
      <c r="AA130" s="13">
        <v>73</v>
      </c>
      <c r="AB130" s="17" t="s">
        <v>51</v>
      </c>
      <c r="AC130" s="17" t="s">
        <v>51</v>
      </c>
      <c r="AD130" s="8">
        <v>32</v>
      </c>
      <c r="AE130" s="17" t="s">
        <v>51</v>
      </c>
      <c r="AF130" s="8">
        <v>70</v>
      </c>
      <c r="AG130" s="13">
        <v>66</v>
      </c>
      <c r="AH130" s="13">
        <v>51</v>
      </c>
      <c r="AI130" s="17" t="s">
        <v>61</v>
      </c>
      <c r="AJ130" s="17" t="s">
        <v>51</v>
      </c>
      <c r="AK130" s="17" t="s">
        <v>53</v>
      </c>
      <c r="AL130" s="17" t="s">
        <v>51</v>
      </c>
      <c r="AM130" s="8">
        <v>77</v>
      </c>
      <c r="AN130" s="17" t="s">
        <v>52</v>
      </c>
      <c r="AO130" s="13">
        <v>71</v>
      </c>
      <c r="AP130" s="17" t="s">
        <v>51</v>
      </c>
      <c r="AQ130" s="17" t="s">
        <v>53</v>
      </c>
      <c r="AR130" s="17" t="s">
        <v>51</v>
      </c>
      <c r="AS130" s="17" t="s">
        <v>51</v>
      </c>
      <c r="AT130" s="17" t="s">
        <v>51</v>
      </c>
      <c r="AU130" s="12">
        <f>Z130*2+AA130*1.5+AD130*3.5+AF130*2+AG130*1.5+AH130*3.5+AI130+AK130*1.5+AM130*3+AN130*1.5+AO130*6+AQ130*1.5</f>
        <v>1813.5</v>
      </c>
      <c r="AV130" s="12">
        <f>2+1.5+3.5+2+1.5+3.5+1+1.5+3+1.5+6+1.5</f>
        <v>28.5</v>
      </c>
      <c r="AW130" s="12">
        <f t="shared" si="31"/>
        <v>63.6315789473684</v>
      </c>
      <c r="AX130" s="12">
        <f t="shared" si="32"/>
        <v>3304.5</v>
      </c>
      <c r="AY130" s="12">
        <f t="shared" si="33"/>
        <v>54.5</v>
      </c>
      <c r="AZ130" s="12">
        <f t="shared" si="34"/>
        <v>60.6330275229358</v>
      </c>
      <c r="BA130" s="12">
        <f t="shared" si="35"/>
        <v>0</v>
      </c>
      <c r="BB130" s="12">
        <f t="shared" si="36"/>
        <v>60.6330275229358</v>
      </c>
    </row>
    <row r="131" spans="1:54">
      <c r="A131" s="9">
        <v>128</v>
      </c>
      <c r="B131" s="17" t="s">
        <v>310</v>
      </c>
      <c r="C131" s="18" t="s">
        <v>311</v>
      </c>
      <c r="D131" s="8">
        <v>69</v>
      </c>
      <c r="E131" s="8">
        <v>61</v>
      </c>
      <c r="F131" s="8">
        <v>63</v>
      </c>
      <c r="G131" s="17" t="s">
        <v>51</v>
      </c>
      <c r="H131" s="17" t="s">
        <v>51</v>
      </c>
      <c r="I131" s="17" t="s">
        <v>51</v>
      </c>
      <c r="J131" s="17" t="s">
        <v>51</v>
      </c>
      <c r="K131" s="8">
        <v>72</v>
      </c>
      <c r="L131" s="17" t="s">
        <v>51</v>
      </c>
      <c r="M131" s="8">
        <v>66</v>
      </c>
      <c r="N131" s="8">
        <v>34</v>
      </c>
      <c r="O131" s="17" t="s">
        <v>51</v>
      </c>
      <c r="P131" s="17" t="s">
        <v>51</v>
      </c>
      <c r="Q131" s="8">
        <v>27</v>
      </c>
      <c r="R131" s="8">
        <v>62</v>
      </c>
      <c r="S131" s="17" t="s">
        <v>51</v>
      </c>
      <c r="T131" s="12">
        <f t="shared" si="56"/>
        <v>1274</v>
      </c>
      <c r="U131" s="12">
        <f t="shared" si="57"/>
        <v>22</v>
      </c>
      <c r="V131" s="12">
        <f t="shared" si="30"/>
        <v>57.9090909090909</v>
      </c>
      <c r="X131" s="17" t="s">
        <v>310</v>
      </c>
      <c r="Y131" s="18" t="s">
        <v>311</v>
      </c>
      <c r="Z131" s="13">
        <v>63</v>
      </c>
      <c r="AA131" s="13">
        <v>78</v>
      </c>
      <c r="AB131" s="17" t="s">
        <v>51</v>
      </c>
      <c r="AC131" s="17" t="s">
        <v>51</v>
      </c>
      <c r="AD131" s="8">
        <v>39</v>
      </c>
      <c r="AE131" s="17" t="s">
        <v>51</v>
      </c>
      <c r="AF131" s="8">
        <v>65</v>
      </c>
      <c r="AG131" s="13">
        <v>60</v>
      </c>
      <c r="AH131" s="13">
        <v>44</v>
      </c>
      <c r="AI131" s="17" t="s">
        <v>53</v>
      </c>
      <c r="AJ131" s="17" t="s">
        <v>51</v>
      </c>
      <c r="AK131" s="17" t="s">
        <v>53</v>
      </c>
      <c r="AL131" s="17" t="s">
        <v>51</v>
      </c>
      <c r="AM131" s="8">
        <v>80</v>
      </c>
      <c r="AN131" s="17" t="s">
        <v>52</v>
      </c>
      <c r="AO131" s="13">
        <v>58</v>
      </c>
      <c r="AP131" s="8">
        <v>80</v>
      </c>
      <c r="AQ131" s="17" t="s">
        <v>51</v>
      </c>
      <c r="AR131" s="17" t="s">
        <v>51</v>
      </c>
      <c r="AS131" s="17" t="s">
        <v>51</v>
      </c>
      <c r="AT131" s="17" t="s">
        <v>51</v>
      </c>
      <c r="AU131" s="12">
        <f t="shared" si="54"/>
        <v>1791.5</v>
      </c>
      <c r="AV131" s="12">
        <f t="shared" si="55"/>
        <v>29</v>
      </c>
      <c r="AW131" s="12">
        <f t="shared" si="31"/>
        <v>61.7758620689655</v>
      </c>
      <c r="AX131" s="12">
        <f t="shared" si="32"/>
        <v>3065.5</v>
      </c>
      <c r="AY131" s="12">
        <f t="shared" si="33"/>
        <v>51</v>
      </c>
      <c r="AZ131" s="12">
        <f t="shared" si="34"/>
        <v>60.1078431372549</v>
      </c>
      <c r="BA131" s="12">
        <f t="shared" si="35"/>
        <v>0</v>
      </c>
      <c r="BB131" s="12">
        <f t="shared" si="36"/>
        <v>60.1078431372549</v>
      </c>
    </row>
    <row r="132" spans="1:54">
      <c r="A132" s="9">
        <v>129</v>
      </c>
      <c r="B132" s="17" t="s">
        <v>312</v>
      </c>
      <c r="C132" s="18" t="s">
        <v>313</v>
      </c>
      <c r="D132" s="8">
        <v>72</v>
      </c>
      <c r="E132" s="8">
        <v>70</v>
      </c>
      <c r="F132" s="8">
        <v>60</v>
      </c>
      <c r="G132" s="17" t="s">
        <v>51</v>
      </c>
      <c r="H132" s="17" t="s">
        <v>51</v>
      </c>
      <c r="I132" s="17" t="s">
        <v>51</v>
      </c>
      <c r="J132" s="17" t="s">
        <v>51</v>
      </c>
      <c r="K132" s="8">
        <v>61</v>
      </c>
      <c r="L132" s="17" t="s">
        <v>51</v>
      </c>
      <c r="M132" s="8">
        <v>52</v>
      </c>
      <c r="N132" s="8">
        <v>48</v>
      </c>
      <c r="O132" s="17" t="s">
        <v>51</v>
      </c>
      <c r="P132" s="17" t="s">
        <v>51</v>
      </c>
      <c r="Q132" s="8">
        <v>72</v>
      </c>
      <c r="R132" s="8">
        <v>22</v>
      </c>
      <c r="S132" s="17" t="s">
        <v>51</v>
      </c>
      <c r="T132" s="12">
        <f t="shared" si="56"/>
        <v>1269.5</v>
      </c>
      <c r="U132" s="12">
        <f t="shared" si="57"/>
        <v>22</v>
      </c>
      <c r="V132" s="12">
        <f t="shared" ref="V132:V141" si="58">T132/U132</f>
        <v>57.7045454545455</v>
      </c>
      <c r="X132" s="17" t="s">
        <v>312</v>
      </c>
      <c r="Y132" s="18" t="s">
        <v>313</v>
      </c>
      <c r="Z132" s="13">
        <v>77</v>
      </c>
      <c r="AA132" s="13">
        <v>81</v>
      </c>
      <c r="AB132" s="17" t="s">
        <v>51</v>
      </c>
      <c r="AC132" s="17" t="s">
        <v>51</v>
      </c>
      <c r="AD132" s="8">
        <v>47</v>
      </c>
      <c r="AE132" s="17" t="s">
        <v>51</v>
      </c>
      <c r="AF132" s="8">
        <v>34</v>
      </c>
      <c r="AG132" s="13">
        <v>52</v>
      </c>
      <c r="AH132" s="13">
        <v>36</v>
      </c>
      <c r="AI132" s="17" t="s">
        <v>61</v>
      </c>
      <c r="AJ132" s="17" t="s">
        <v>51</v>
      </c>
      <c r="AK132" s="17" t="s">
        <v>53</v>
      </c>
      <c r="AL132" s="17" t="s">
        <v>51</v>
      </c>
      <c r="AM132" s="8">
        <v>93</v>
      </c>
      <c r="AN132" s="17" t="s">
        <v>52</v>
      </c>
      <c r="AO132" s="13">
        <v>58</v>
      </c>
      <c r="AP132" s="8">
        <v>77</v>
      </c>
      <c r="AQ132" s="17" t="s">
        <v>51</v>
      </c>
      <c r="AR132" s="17" t="s">
        <v>51</v>
      </c>
      <c r="AS132" s="17" t="s">
        <v>51</v>
      </c>
      <c r="AT132" s="17" t="s">
        <v>51</v>
      </c>
      <c r="AU132" s="12">
        <f t="shared" si="54"/>
        <v>1793</v>
      </c>
      <c r="AV132" s="12">
        <f t="shared" si="55"/>
        <v>29</v>
      </c>
      <c r="AW132" s="12">
        <f t="shared" ref="AW132:AW141" si="59">AU132/AV132</f>
        <v>61.8275862068966</v>
      </c>
      <c r="AX132" s="12">
        <f t="shared" ref="AX132:AX141" si="60">T132+AU132</f>
        <v>3062.5</v>
      </c>
      <c r="AY132" s="12">
        <f t="shared" ref="AY132:AY141" si="61">U132+AV132</f>
        <v>51</v>
      </c>
      <c r="AZ132" s="12">
        <f t="shared" ref="AZ132:AZ141" si="62">AX132/AY132</f>
        <v>60.0490196078431</v>
      </c>
      <c r="BA132" s="12">
        <f t="shared" si="35"/>
        <v>0</v>
      </c>
      <c r="BB132" s="12">
        <f t="shared" ref="BB132:BB141" si="63">AZ132+BA132</f>
        <v>60.0490196078431</v>
      </c>
    </row>
    <row r="133" spans="1:54">
      <c r="A133" s="9">
        <v>130</v>
      </c>
      <c r="B133" s="17" t="s">
        <v>314</v>
      </c>
      <c r="C133" s="18" t="s">
        <v>315</v>
      </c>
      <c r="D133" s="8">
        <v>55</v>
      </c>
      <c r="E133" s="8">
        <v>64</v>
      </c>
      <c r="F133" s="8">
        <v>60</v>
      </c>
      <c r="G133" s="17" t="s">
        <v>51</v>
      </c>
      <c r="H133" s="17" t="s">
        <v>51</v>
      </c>
      <c r="I133" s="17" t="s">
        <v>51</v>
      </c>
      <c r="J133" s="17" t="s">
        <v>51</v>
      </c>
      <c r="K133" s="8">
        <v>63</v>
      </c>
      <c r="L133" s="8">
        <v>68</v>
      </c>
      <c r="M133" s="8">
        <v>38</v>
      </c>
      <c r="N133" s="8">
        <v>63</v>
      </c>
      <c r="O133" s="8">
        <v>82</v>
      </c>
      <c r="P133" s="17" t="s">
        <v>51</v>
      </c>
      <c r="Q133" s="8">
        <v>68</v>
      </c>
      <c r="R133" s="8">
        <v>27</v>
      </c>
      <c r="S133" s="8">
        <v>70</v>
      </c>
      <c r="T133" s="12">
        <f>D133*T613+E133*3+F133*2+K133*2.5+M133*3+N133*3+Q133*2+R133*2.5+S133*2+O133*2+L133*1.5</f>
        <v>1382</v>
      </c>
      <c r="U133" s="12">
        <f>4+3+2+2.5+1.5+3+3+2+2+2.5+2</f>
        <v>27.5</v>
      </c>
      <c r="V133" s="12">
        <f t="shared" si="58"/>
        <v>50.2545454545455</v>
      </c>
      <c r="X133" s="17" t="s">
        <v>314</v>
      </c>
      <c r="Y133" s="18" t="s">
        <v>315</v>
      </c>
      <c r="Z133" s="13">
        <v>50</v>
      </c>
      <c r="AA133" s="13">
        <v>78</v>
      </c>
      <c r="AB133" s="17" t="s">
        <v>51</v>
      </c>
      <c r="AC133" s="8"/>
      <c r="AD133" s="8">
        <v>62</v>
      </c>
      <c r="AE133" s="17" t="s">
        <v>51</v>
      </c>
      <c r="AF133" s="8">
        <v>76</v>
      </c>
      <c r="AG133" s="13">
        <v>67</v>
      </c>
      <c r="AH133" s="13">
        <v>74</v>
      </c>
      <c r="AI133" s="17" t="s">
        <v>51</v>
      </c>
      <c r="AJ133" s="17" t="s">
        <v>51</v>
      </c>
      <c r="AK133" s="17" t="s">
        <v>53</v>
      </c>
      <c r="AL133" s="17" t="s">
        <v>51</v>
      </c>
      <c r="AM133" s="8">
        <v>88</v>
      </c>
      <c r="AN133" s="17" t="s">
        <v>52</v>
      </c>
      <c r="AO133" s="13">
        <v>61</v>
      </c>
      <c r="AP133" s="17" t="s">
        <v>51</v>
      </c>
      <c r="AQ133" s="17" t="s">
        <v>61</v>
      </c>
      <c r="AR133" s="17" t="s">
        <v>51</v>
      </c>
      <c r="AS133" s="17" t="s">
        <v>51</v>
      </c>
      <c r="AT133" s="17" t="s">
        <v>51</v>
      </c>
      <c r="AU133" s="12">
        <f>Z133*2+AA133*1.5+AD133*3.5+AF133*2+AG133*1.5+AH133*3.5+AK133*1.5+AM133*3+AN133*1.5+AO133*6+AQ133*1.5</f>
        <v>1913</v>
      </c>
      <c r="AV133" s="12">
        <f>2+1.5+3.5+2+1.5+3.5+1.5+3+1.5+6+1.5</f>
        <v>27.5</v>
      </c>
      <c r="AW133" s="12">
        <f t="shared" si="59"/>
        <v>69.5636363636364</v>
      </c>
      <c r="AX133" s="12">
        <f t="shared" si="60"/>
        <v>3295</v>
      </c>
      <c r="AY133" s="12">
        <f t="shared" si="61"/>
        <v>55</v>
      </c>
      <c r="AZ133" s="12">
        <f t="shared" si="62"/>
        <v>59.9090909090909</v>
      </c>
      <c r="BA133" s="12">
        <f t="shared" si="35"/>
        <v>0</v>
      </c>
      <c r="BB133" s="12">
        <f t="shared" si="63"/>
        <v>59.9090909090909</v>
      </c>
    </row>
    <row r="134" spans="1:54">
      <c r="A134" s="9">
        <v>131</v>
      </c>
      <c r="B134" s="17" t="s">
        <v>316</v>
      </c>
      <c r="C134" s="18" t="s">
        <v>317</v>
      </c>
      <c r="D134" s="8">
        <v>68</v>
      </c>
      <c r="E134" s="8">
        <v>78</v>
      </c>
      <c r="F134" s="8">
        <v>62</v>
      </c>
      <c r="G134" s="17" t="s">
        <v>51</v>
      </c>
      <c r="H134" s="17" t="s">
        <v>51</v>
      </c>
      <c r="I134" s="17" t="s">
        <v>51</v>
      </c>
      <c r="J134" s="17" t="s">
        <v>51</v>
      </c>
      <c r="K134" s="8">
        <v>76</v>
      </c>
      <c r="L134" s="8">
        <v>69</v>
      </c>
      <c r="M134" s="8">
        <v>76</v>
      </c>
      <c r="N134" s="8">
        <v>70</v>
      </c>
      <c r="O134" s="8">
        <v>81</v>
      </c>
      <c r="P134" s="17" t="s">
        <v>51</v>
      </c>
      <c r="Q134" s="8">
        <v>91</v>
      </c>
      <c r="R134" s="8">
        <v>19</v>
      </c>
      <c r="S134" s="8">
        <v>70</v>
      </c>
      <c r="T134" s="12">
        <f>D134*T614+E134*3+F134*2+K134*2.5+M134*3+N134*3+Q134*2+R134*2.5+S134*2+O134*2+L134*1.5</f>
        <v>1621</v>
      </c>
      <c r="U134" s="12">
        <f>4+3+2+2.5+1.5+3+3+2+2+2.5+2</f>
        <v>27.5</v>
      </c>
      <c r="V134" s="12">
        <f t="shared" si="58"/>
        <v>58.9454545454545</v>
      </c>
      <c r="X134" s="17" t="s">
        <v>316</v>
      </c>
      <c r="Y134" s="18" t="s">
        <v>317</v>
      </c>
      <c r="Z134" s="13">
        <v>80</v>
      </c>
      <c r="AA134" s="13">
        <v>73</v>
      </c>
      <c r="AB134" s="17" t="s">
        <v>51</v>
      </c>
      <c r="AC134" s="17" t="s">
        <v>51</v>
      </c>
      <c r="AD134" s="8">
        <v>49</v>
      </c>
      <c r="AE134" s="17" t="s">
        <v>51</v>
      </c>
      <c r="AF134" s="8">
        <v>56</v>
      </c>
      <c r="AG134" s="13">
        <v>85</v>
      </c>
      <c r="AH134" s="13">
        <v>63</v>
      </c>
      <c r="AI134" s="17" t="s">
        <v>51</v>
      </c>
      <c r="AJ134" s="17" t="s">
        <v>51</v>
      </c>
      <c r="AK134" s="17" t="s">
        <v>53</v>
      </c>
      <c r="AL134" s="17" t="s">
        <v>51</v>
      </c>
      <c r="AM134" s="8">
        <v>79</v>
      </c>
      <c r="AN134" s="17" t="s">
        <v>51</v>
      </c>
      <c r="AO134" s="13">
        <v>67</v>
      </c>
      <c r="AP134" s="17" t="s">
        <v>51</v>
      </c>
      <c r="AQ134" s="17" t="s">
        <v>56</v>
      </c>
      <c r="AR134" s="17" t="s">
        <v>51</v>
      </c>
      <c r="AS134" s="17" t="s">
        <v>51</v>
      </c>
      <c r="AT134" s="17" t="s">
        <v>51</v>
      </c>
      <c r="AU134" s="12">
        <f>Z134*2+AA134*1.5+AD134*3.5+AF134*2+AG134*1.5+AH134*3.5+AK134*1.5+AM134*3+AO134*6+AQ134*1.5</f>
        <v>1780</v>
      </c>
      <c r="AV134" s="12">
        <f>2+1.5+3.5+2+1.5+3.5+1.5+3+1.5+6+2+1.5</f>
        <v>29.5</v>
      </c>
      <c r="AW134" s="12">
        <f t="shared" si="59"/>
        <v>60.3389830508475</v>
      </c>
      <c r="AX134" s="12">
        <f t="shared" si="60"/>
        <v>3401</v>
      </c>
      <c r="AY134" s="12">
        <f t="shared" si="61"/>
        <v>57</v>
      </c>
      <c r="AZ134" s="12">
        <f t="shared" si="62"/>
        <v>59.6666666666667</v>
      </c>
      <c r="BA134" s="12">
        <f t="shared" si="35"/>
        <v>0</v>
      </c>
      <c r="BB134" s="12">
        <f t="shared" si="63"/>
        <v>59.6666666666667</v>
      </c>
    </row>
    <row r="135" spans="1:54">
      <c r="A135" s="9">
        <v>132</v>
      </c>
      <c r="B135" s="17" t="s">
        <v>318</v>
      </c>
      <c r="C135" s="18" t="s">
        <v>319</v>
      </c>
      <c r="D135" s="8">
        <v>63</v>
      </c>
      <c r="E135" s="8">
        <v>63</v>
      </c>
      <c r="F135" s="8">
        <v>63</v>
      </c>
      <c r="G135" s="17" t="s">
        <v>51</v>
      </c>
      <c r="H135" s="17" t="s">
        <v>51</v>
      </c>
      <c r="I135" s="17" t="s">
        <v>51</v>
      </c>
      <c r="J135" s="17" t="s">
        <v>51</v>
      </c>
      <c r="K135" s="8">
        <v>78</v>
      </c>
      <c r="L135" s="17" t="s">
        <v>51</v>
      </c>
      <c r="M135" s="8">
        <v>62</v>
      </c>
      <c r="N135" s="8">
        <v>47</v>
      </c>
      <c r="O135" s="17" t="s">
        <v>51</v>
      </c>
      <c r="P135" s="17" t="s">
        <v>51</v>
      </c>
      <c r="Q135" s="8">
        <v>74</v>
      </c>
      <c r="R135" s="8">
        <v>43</v>
      </c>
      <c r="S135" s="17" t="s">
        <v>51</v>
      </c>
      <c r="T135" s="12">
        <f>D135*4+E135*3+F135*2+K135*2.5+M135*3+N135*3+Q135*2+R135*2.5</f>
        <v>1344.5</v>
      </c>
      <c r="U135" s="12">
        <f>4+3+2+2.5+3+3+2+2.5</f>
        <v>22</v>
      </c>
      <c r="V135" s="12">
        <f t="shared" si="58"/>
        <v>61.1136363636364</v>
      </c>
      <c r="X135" s="17" t="s">
        <v>318</v>
      </c>
      <c r="Y135" s="18" t="s">
        <v>319</v>
      </c>
      <c r="Z135" s="13">
        <v>65</v>
      </c>
      <c r="AA135" s="13">
        <v>73</v>
      </c>
      <c r="AB135" s="17" t="s">
        <v>51</v>
      </c>
      <c r="AC135" s="8"/>
      <c r="AD135" s="8">
        <v>29</v>
      </c>
      <c r="AE135" s="8"/>
      <c r="AF135" s="8">
        <v>58</v>
      </c>
      <c r="AG135" s="13">
        <v>68</v>
      </c>
      <c r="AH135" s="13">
        <v>22</v>
      </c>
      <c r="AI135" s="17" t="s">
        <v>61</v>
      </c>
      <c r="AJ135" s="17" t="s">
        <v>51</v>
      </c>
      <c r="AK135" s="17" t="s">
        <v>53</v>
      </c>
      <c r="AL135" s="17" t="s">
        <v>51</v>
      </c>
      <c r="AM135" s="8">
        <v>81</v>
      </c>
      <c r="AN135" s="17" t="s">
        <v>56</v>
      </c>
      <c r="AO135" s="13">
        <v>58</v>
      </c>
      <c r="AP135" s="8">
        <v>77</v>
      </c>
      <c r="AQ135" s="17" t="s">
        <v>51</v>
      </c>
      <c r="AR135" s="17" t="s">
        <v>51</v>
      </c>
      <c r="AS135" s="17" t="s">
        <v>51</v>
      </c>
      <c r="AT135" s="17" t="s">
        <v>51</v>
      </c>
      <c r="AU135" s="12">
        <f t="shared" ref="AU135:AU139" si="64">Z135*2+AA135*1.5+AD135*3.5+AF135*2+AG135*1.5+AH135*3.5+AI135+AK135*1.5+AM135*3+AN135*1.5+AO135*6+AP135*2</f>
        <v>1696</v>
      </c>
      <c r="AV135" s="12">
        <f t="shared" ref="AV135:AV139" si="65">2+1.5+3.5+2+1.5+3.5+1+1.5+3+1.5+6+2</f>
        <v>29</v>
      </c>
      <c r="AW135" s="12">
        <f t="shared" si="59"/>
        <v>58.4827586206897</v>
      </c>
      <c r="AX135" s="12">
        <f t="shared" si="60"/>
        <v>3040.5</v>
      </c>
      <c r="AY135" s="12">
        <f t="shared" si="61"/>
        <v>51</v>
      </c>
      <c r="AZ135" s="12">
        <f t="shared" si="62"/>
        <v>59.6176470588235</v>
      </c>
      <c r="BA135" s="12">
        <f t="shared" si="35"/>
        <v>0</v>
      </c>
      <c r="BB135" s="12">
        <f t="shared" si="63"/>
        <v>59.6176470588235</v>
      </c>
    </row>
    <row r="136" spans="1:54">
      <c r="A136" s="9">
        <v>133</v>
      </c>
      <c r="B136" s="17" t="s">
        <v>320</v>
      </c>
      <c r="C136" s="18" t="s">
        <v>321</v>
      </c>
      <c r="D136" s="8">
        <v>80</v>
      </c>
      <c r="E136" s="8">
        <v>65</v>
      </c>
      <c r="F136" s="8">
        <v>71</v>
      </c>
      <c r="G136" s="17" t="s">
        <v>51</v>
      </c>
      <c r="H136" s="17" t="s">
        <v>51</v>
      </c>
      <c r="I136" s="8"/>
      <c r="J136" s="17" t="s">
        <v>51</v>
      </c>
      <c r="K136" s="8">
        <v>84</v>
      </c>
      <c r="L136" s="8">
        <v>63</v>
      </c>
      <c r="M136" s="8">
        <v>22</v>
      </c>
      <c r="N136" s="8">
        <v>60</v>
      </c>
      <c r="O136" s="17" t="s">
        <v>51</v>
      </c>
      <c r="P136" s="17" t="s">
        <v>51</v>
      </c>
      <c r="Q136" s="8">
        <v>83</v>
      </c>
      <c r="R136" s="8">
        <v>28</v>
      </c>
      <c r="S136" s="17" t="s">
        <v>51</v>
      </c>
      <c r="T136" s="12">
        <f>D136*4+E136*3+F136*2+K136*2.5+M136*3+N136*3+Q136*2+R136*2.5+L136*1.5</f>
        <v>1443.5</v>
      </c>
      <c r="U136" s="12">
        <f>4+3+2+2.5+1.5+3+3+2+2.5</f>
        <v>23.5</v>
      </c>
      <c r="V136" s="12">
        <f t="shared" si="58"/>
        <v>61.4255319148936</v>
      </c>
      <c r="X136" s="17" t="s">
        <v>320</v>
      </c>
      <c r="Y136" s="18" t="s">
        <v>321</v>
      </c>
      <c r="Z136" s="13">
        <v>60</v>
      </c>
      <c r="AA136" s="13">
        <v>60</v>
      </c>
      <c r="AB136" s="8"/>
      <c r="AC136" s="17" t="s">
        <v>51</v>
      </c>
      <c r="AD136" s="8">
        <v>27</v>
      </c>
      <c r="AE136" s="8"/>
      <c r="AF136" s="8">
        <v>35</v>
      </c>
      <c r="AG136" s="13">
        <v>46</v>
      </c>
      <c r="AH136" s="13">
        <v>18</v>
      </c>
      <c r="AI136" s="17" t="s">
        <v>52</v>
      </c>
      <c r="AJ136" s="17" t="s">
        <v>51</v>
      </c>
      <c r="AK136" s="17" t="s">
        <v>53</v>
      </c>
      <c r="AL136" s="17" t="s">
        <v>51</v>
      </c>
      <c r="AM136" s="8">
        <v>71</v>
      </c>
      <c r="AN136" s="17" t="s">
        <v>52</v>
      </c>
      <c r="AO136" s="13">
        <v>62</v>
      </c>
      <c r="AP136" s="8">
        <v>90</v>
      </c>
      <c r="AQ136" s="17" t="s">
        <v>161</v>
      </c>
      <c r="AR136" s="17" t="s">
        <v>51</v>
      </c>
      <c r="AS136" s="8">
        <v>64</v>
      </c>
      <c r="AT136" s="17" t="s">
        <v>51</v>
      </c>
      <c r="AU136" s="12">
        <f>Z136*2+AA136*1.5+AD136*3.5+AF136*2+AG136*1.5+AH136*3.5+AI136+AK136*1.5+AM136*3+AN136*1.5+AO136*6+AP136*2+AQ136*1.5+AS136*2</f>
        <v>1792</v>
      </c>
      <c r="AV136" s="12">
        <f>2+1.5+3.5+2+1.5+3.5+1+1.5+3+1.5+6+2+1.5+2</f>
        <v>32.5</v>
      </c>
      <c r="AW136" s="12">
        <f t="shared" si="59"/>
        <v>55.1384615384615</v>
      </c>
      <c r="AX136" s="12">
        <f t="shared" si="60"/>
        <v>3235.5</v>
      </c>
      <c r="AY136" s="12">
        <f t="shared" si="61"/>
        <v>56</v>
      </c>
      <c r="AZ136" s="12">
        <f t="shared" si="62"/>
        <v>57.7767857142857</v>
      </c>
      <c r="BA136" s="12">
        <f t="shared" si="35"/>
        <v>0</v>
      </c>
      <c r="BB136" s="12">
        <f t="shared" si="63"/>
        <v>57.7767857142857</v>
      </c>
    </row>
    <row r="137" spans="1:54">
      <c r="A137" s="9">
        <v>134</v>
      </c>
      <c r="B137" s="17" t="s">
        <v>322</v>
      </c>
      <c r="C137" s="18" t="s">
        <v>323</v>
      </c>
      <c r="D137" s="8">
        <v>64</v>
      </c>
      <c r="E137" s="8">
        <v>60</v>
      </c>
      <c r="F137" s="8">
        <v>46</v>
      </c>
      <c r="G137" s="17" t="s">
        <v>51</v>
      </c>
      <c r="H137" s="17" t="s">
        <v>51</v>
      </c>
      <c r="I137" s="17" t="s">
        <v>51</v>
      </c>
      <c r="J137" s="17" t="s">
        <v>51</v>
      </c>
      <c r="K137" s="8">
        <v>70</v>
      </c>
      <c r="L137" s="17" t="s">
        <v>51</v>
      </c>
      <c r="M137" s="8">
        <v>66</v>
      </c>
      <c r="N137" s="8">
        <v>70</v>
      </c>
      <c r="O137" s="8">
        <v>79</v>
      </c>
      <c r="P137" s="17" t="s">
        <v>51</v>
      </c>
      <c r="Q137" s="8">
        <v>72</v>
      </c>
      <c r="R137" s="8">
        <v>34</v>
      </c>
      <c r="S137" s="8">
        <v>70</v>
      </c>
      <c r="T137" s="12">
        <f>D137*T617+E137*3+F137*2+K137*2.5+M137*3+N137*3+Q137*2+R137*2.5+S137*2+O137*2</f>
        <v>1382</v>
      </c>
      <c r="U137" s="12">
        <f>4+3+2+2.5+3+3+2+2+2.5+2</f>
        <v>26</v>
      </c>
      <c r="V137" s="12">
        <f t="shared" si="58"/>
        <v>53.1538461538462</v>
      </c>
      <c r="X137" s="17" t="s">
        <v>322</v>
      </c>
      <c r="Y137" s="18" t="s">
        <v>323</v>
      </c>
      <c r="Z137" s="13">
        <v>76</v>
      </c>
      <c r="AA137" s="13">
        <v>77</v>
      </c>
      <c r="AB137" s="17" t="s">
        <v>51</v>
      </c>
      <c r="AC137" s="17" t="s">
        <v>51</v>
      </c>
      <c r="AD137" s="8">
        <v>36</v>
      </c>
      <c r="AE137" s="17" t="s">
        <v>51</v>
      </c>
      <c r="AF137" s="8">
        <v>74</v>
      </c>
      <c r="AG137" s="13">
        <v>63</v>
      </c>
      <c r="AH137" s="13">
        <v>64</v>
      </c>
      <c r="AI137" s="17" t="s">
        <v>51</v>
      </c>
      <c r="AJ137" s="17" t="s">
        <v>51</v>
      </c>
      <c r="AK137" s="17" t="s">
        <v>53</v>
      </c>
      <c r="AL137" s="17" t="s">
        <v>51</v>
      </c>
      <c r="AM137" s="8">
        <v>84</v>
      </c>
      <c r="AN137" s="17" t="s">
        <v>52</v>
      </c>
      <c r="AO137" s="13">
        <v>62</v>
      </c>
      <c r="AP137" s="17" t="s">
        <v>51</v>
      </c>
      <c r="AQ137" s="17" t="s">
        <v>61</v>
      </c>
      <c r="AR137" s="17" t="s">
        <v>51</v>
      </c>
      <c r="AS137" s="17" t="s">
        <v>51</v>
      </c>
      <c r="AT137" s="17" t="s">
        <v>51</v>
      </c>
      <c r="AU137" s="12">
        <f>Z137*2+AA137*1.5+AD137*3.5+AF137*2+AG137*1.5+AH137*3.5+AK137*1.5+AM137*3+AN137*1.5+AO137*6+AQ137*1.5</f>
        <v>1821.5</v>
      </c>
      <c r="AV137" s="12">
        <f>2+1.5+3.5+2+1.5+3.5+1.5+3+1.5+6+2+1.5</f>
        <v>29.5</v>
      </c>
      <c r="AW137" s="12">
        <f t="shared" si="59"/>
        <v>61.7457627118644</v>
      </c>
      <c r="AX137" s="12">
        <f t="shared" si="60"/>
        <v>3203.5</v>
      </c>
      <c r="AY137" s="12">
        <f t="shared" si="61"/>
        <v>55.5</v>
      </c>
      <c r="AZ137" s="12">
        <f t="shared" si="62"/>
        <v>57.7207207207207</v>
      </c>
      <c r="BA137" s="12">
        <f t="shared" si="35"/>
        <v>0</v>
      </c>
      <c r="BB137" s="12">
        <f t="shared" si="63"/>
        <v>57.7207207207207</v>
      </c>
    </row>
    <row r="138" spans="1:54">
      <c r="A138" s="9">
        <v>135</v>
      </c>
      <c r="B138" s="17" t="s">
        <v>324</v>
      </c>
      <c r="C138" s="18" t="s">
        <v>325</v>
      </c>
      <c r="D138" s="8">
        <v>48</v>
      </c>
      <c r="E138" s="8">
        <v>47</v>
      </c>
      <c r="F138" s="8">
        <v>60</v>
      </c>
      <c r="G138" s="17" t="s">
        <v>51</v>
      </c>
      <c r="H138" s="17" t="s">
        <v>51</v>
      </c>
      <c r="I138" s="17" t="s">
        <v>51</v>
      </c>
      <c r="J138" s="17" t="s">
        <v>51</v>
      </c>
      <c r="K138" s="8">
        <v>71</v>
      </c>
      <c r="L138" s="8">
        <v>60</v>
      </c>
      <c r="M138" s="8">
        <v>52</v>
      </c>
      <c r="N138" s="8">
        <v>62</v>
      </c>
      <c r="O138" s="17" t="s">
        <v>51</v>
      </c>
      <c r="P138" s="17" t="s">
        <v>51</v>
      </c>
      <c r="Q138" s="8">
        <v>34</v>
      </c>
      <c r="R138" s="8">
        <v>36</v>
      </c>
      <c r="S138" s="8">
        <v>70</v>
      </c>
      <c r="T138" s="12">
        <f>D138*4+E138*3+F138*2+K138*2.5+M138*3+N138*3+Q138*2+R138*2.5+S138*2+L138*1.5</f>
        <v>1360.5</v>
      </c>
      <c r="U138" s="12">
        <f>4+3+2+2.5+1.5+3+3+2+2.5+2</f>
        <v>25.5</v>
      </c>
      <c r="V138" s="12">
        <f t="shared" si="58"/>
        <v>53.3529411764706</v>
      </c>
      <c r="X138" s="17" t="s">
        <v>324</v>
      </c>
      <c r="Y138" s="18" t="s">
        <v>325</v>
      </c>
      <c r="Z138" s="13">
        <v>75</v>
      </c>
      <c r="AA138" s="13">
        <v>78</v>
      </c>
      <c r="AB138" s="17" t="s">
        <v>51</v>
      </c>
      <c r="AC138" s="17" t="s">
        <v>51</v>
      </c>
      <c r="AD138" s="8">
        <v>34</v>
      </c>
      <c r="AE138" s="8"/>
      <c r="AF138" s="8">
        <v>67</v>
      </c>
      <c r="AG138" s="13">
        <v>50</v>
      </c>
      <c r="AH138" s="13">
        <v>65</v>
      </c>
      <c r="AI138" s="17" t="s">
        <v>52</v>
      </c>
      <c r="AJ138" s="17" t="s">
        <v>51</v>
      </c>
      <c r="AK138" s="17" t="s">
        <v>53</v>
      </c>
      <c r="AL138" s="17" t="s">
        <v>51</v>
      </c>
      <c r="AM138" s="8">
        <v>62</v>
      </c>
      <c r="AN138" s="17" t="s">
        <v>52</v>
      </c>
      <c r="AO138" s="13">
        <v>50</v>
      </c>
      <c r="AP138" s="8">
        <v>83</v>
      </c>
      <c r="AQ138" s="17" t="s">
        <v>51</v>
      </c>
      <c r="AR138" s="17" t="s">
        <v>51</v>
      </c>
      <c r="AS138" s="17" t="s">
        <v>51</v>
      </c>
      <c r="AT138" s="17" t="s">
        <v>51</v>
      </c>
      <c r="AU138" s="12">
        <f t="shared" si="64"/>
        <v>1784.5</v>
      </c>
      <c r="AV138" s="12">
        <f t="shared" si="65"/>
        <v>29</v>
      </c>
      <c r="AW138" s="12">
        <f t="shared" si="59"/>
        <v>61.5344827586207</v>
      </c>
      <c r="AX138" s="12">
        <f t="shared" si="60"/>
        <v>3145</v>
      </c>
      <c r="AY138" s="12">
        <f t="shared" si="61"/>
        <v>54.5</v>
      </c>
      <c r="AZ138" s="12">
        <f t="shared" si="62"/>
        <v>57.7064220183486</v>
      </c>
      <c r="BA138" s="12">
        <f t="shared" si="35"/>
        <v>0</v>
      </c>
      <c r="BB138" s="12">
        <f t="shared" si="63"/>
        <v>57.7064220183486</v>
      </c>
    </row>
    <row r="139" spans="1:54">
      <c r="A139" s="9">
        <v>136</v>
      </c>
      <c r="B139" s="17" t="s">
        <v>326</v>
      </c>
      <c r="C139" s="18" t="s">
        <v>327</v>
      </c>
      <c r="D139" s="8">
        <v>55</v>
      </c>
      <c r="E139" s="8">
        <v>47</v>
      </c>
      <c r="F139" s="8">
        <v>61</v>
      </c>
      <c r="G139" s="17" t="s">
        <v>51</v>
      </c>
      <c r="H139" s="17" t="s">
        <v>51</v>
      </c>
      <c r="I139" s="17" t="s">
        <v>51</v>
      </c>
      <c r="J139" s="17" t="s">
        <v>51</v>
      </c>
      <c r="K139" s="8">
        <v>68</v>
      </c>
      <c r="L139" s="17" t="s">
        <v>51</v>
      </c>
      <c r="M139" s="8">
        <v>57</v>
      </c>
      <c r="N139" s="8">
        <v>49</v>
      </c>
      <c r="O139" s="17" t="s">
        <v>51</v>
      </c>
      <c r="P139" s="17" t="s">
        <v>51</v>
      </c>
      <c r="Q139" s="8">
        <v>62</v>
      </c>
      <c r="R139" s="8">
        <v>25</v>
      </c>
      <c r="S139" s="8">
        <v>68</v>
      </c>
      <c r="T139" s="12">
        <f>D139*4+E139*3+F139*2+K139*2.5+M139*3+N139*3+Q139*2+R139*2.5+S139*2</f>
        <v>1293.5</v>
      </c>
      <c r="U139" s="12">
        <f>4+3+2+2.5+3+3+2+2.5+2</f>
        <v>24</v>
      </c>
      <c r="V139" s="12">
        <f t="shared" si="58"/>
        <v>53.8958333333333</v>
      </c>
      <c r="X139" s="17" t="s">
        <v>326</v>
      </c>
      <c r="Y139" s="18" t="s">
        <v>327</v>
      </c>
      <c r="Z139" s="13">
        <v>51</v>
      </c>
      <c r="AA139" s="13">
        <v>69</v>
      </c>
      <c r="AB139" s="17" t="s">
        <v>51</v>
      </c>
      <c r="AC139" s="17" t="s">
        <v>51</v>
      </c>
      <c r="AD139" s="8">
        <v>23</v>
      </c>
      <c r="AE139" s="8"/>
      <c r="AF139" s="8">
        <v>54</v>
      </c>
      <c r="AG139" s="13">
        <v>84</v>
      </c>
      <c r="AH139" s="13">
        <v>61</v>
      </c>
      <c r="AI139" s="17" t="s">
        <v>61</v>
      </c>
      <c r="AJ139" s="17" t="s">
        <v>51</v>
      </c>
      <c r="AK139" s="17" t="s">
        <v>53</v>
      </c>
      <c r="AL139" s="17" t="s">
        <v>51</v>
      </c>
      <c r="AM139" s="8">
        <v>64</v>
      </c>
      <c r="AN139" s="17" t="s">
        <v>52</v>
      </c>
      <c r="AO139" s="13">
        <v>61</v>
      </c>
      <c r="AP139" s="8">
        <v>76</v>
      </c>
      <c r="AQ139" s="17" t="s">
        <v>51</v>
      </c>
      <c r="AR139" s="17" t="s">
        <v>51</v>
      </c>
      <c r="AS139" s="17" t="s">
        <v>51</v>
      </c>
      <c r="AT139" s="17" t="s">
        <v>51</v>
      </c>
      <c r="AU139" s="12">
        <f t="shared" si="64"/>
        <v>1743.5</v>
      </c>
      <c r="AV139" s="12">
        <f t="shared" si="65"/>
        <v>29</v>
      </c>
      <c r="AW139" s="12">
        <f t="shared" si="59"/>
        <v>60.1206896551724</v>
      </c>
      <c r="AX139" s="12">
        <f t="shared" si="60"/>
        <v>3037</v>
      </c>
      <c r="AY139" s="12">
        <f t="shared" si="61"/>
        <v>53</v>
      </c>
      <c r="AZ139" s="12">
        <f t="shared" si="62"/>
        <v>57.3018867924528</v>
      </c>
      <c r="BA139" s="12">
        <f t="shared" si="35"/>
        <v>0</v>
      </c>
      <c r="BB139" s="12">
        <f t="shared" si="63"/>
        <v>57.3018867924528</v>
      </c>
    </row>
    <row r="140" spans="1:54">
      <c r="A140" s="9">
        <v>137</v>
      </c>
      <c r="B140" s="17" t="s">
        <v>328</v>
      </c>
      <c r="C140" s="18" t="s">
        <v>329</v>
      </c>
      <c r="D140" s="8">
        <v>61</v>
      </c>
      <c r="E140" s="8">
        <v>50</v>
      </c>
      <c r="F140" s="8">
        <v>70</v>
      </c>
      <c r="G140" s="17" t="s">
        <v>51</v>
      </c>
      <c r="H140" s="17" t="s">
        <v>51</v>
      </c>
      <c r="I140" s="17" t="s">
        <v>51</v>
      </c>
      <c r="J140" s="17" t="s">
        <v>51</v>
      </c>
      <c r="K140" s="8">
        <v>76</v>
      </c>
      <c r="L140" s="17" t="s">
        <v>51</v>
      </c>
      <c r="M140" s="8">
        <v>52</v>
      </c>
      <c r="N140" s="8">
        <v>49</v>
      </c>
      <c r="O140" s="17" t="s">
        <v>51</v>
      </c>
      <c r="P140" s="17" t="s">
        <v>51</v>
      </c>
      <c r="Q140" s="8">
        <v>55</v>
      </c>
      <c r="R140" s="8">
        <v>37</v>
      </c>
      <c r="S140" s="17" t="s">
        <v>51</v>
      </c>
      <c r="T140" s="12">
        <f>D140*4+E140*3+F140*2+K140*2.5+M140*3+N140*3+Q140*2+R140*2.5</f>
        <v>1229.5</v>
      </c>
      <c r="U140" s="12">
        <f>4+3+2+2.5+3+3+2+2.5</f>
        <v>22</v>
      </c>
      <c r="V140" s="12">
        <f t="shared" si="58"/>
        <v>55.8863636363636</v>
      </c>
      <c r="X140" s="17" t="s">
        <v>328</v>
      </c>
      <c r="Y140" s="18" t="s">
        <v>329</v>
      </c>
      <c r="Z140" s="13">
        <v>53</v>
      </c>
      <c r="AA140" s="13">
        <v>77</v>
      </c>
      <c r="AB140" s="17" t="s">
        <v>51</v>
      </c>
      <c r="AC140" s="8"/>
      <c r="AD140" s="8">
        <v>38</v>
      </c>
      <c r="AE140" s="8"/>
      <c r="AF140" s="8">
        <v>54</v>
      </c>
      <c r="AG140" s="13">
        <v>65</v>
      </c>
      <c r="AH140" s="13">
        <v>30</v>
      </c>
      <c r="AI140" s="17" t="s">
        <v>61</v>
      </c>
      <c r="AJ140" s="17" t="s">
        <v>51</v>
      </c>
      <c r="AK140" s="17" t="s">
        <v>53</v>
      </c>
      <c r="AL140" s="17" t="s">
        <v>51</v>
      </c>
      <c r="AM140" s="8">
        <v>83</v>
      </c>
      <c r="AN140" s="17" t="s">
        <v>61</v>
      </c>
      <c r="AO140" s="13">
        <v>46</v>
      </c>
      <c r="AP140" s="8">
        <v>78</v>
      </c>
      <c r="AQ140" s="17" t="s">
        <v>161</v>
      </c>
      <c r="AR140" s="17" t="s">
        <v>51</v>
      </c>
      <c r="AS140" s="17" t="s">
        <v>51</v>
      </c>
      <c r="AT140" s="17" t="s">
        <v>51</v>
      </c>
      <c r="AU140" s="12">
        <f>Z140*2+AA140*1.5+AD140*3.5+AF140*2+AG140*1.5+AH140*3.5+AI140+AK140*1.5+AM140*3+AN140*1.5+AO140*6+AP140*2+AQ140*1.5</f>
        <v>1713.5</v>
      </c>
      <c r="AV140" s="12">
        <f>2+1.5+3.5+2+1.5+3.5+1+1.5+3+1.5+6+2+1.5</f>
        <v>30.5</v>
      </c>
      <c r="AW140" s="12">
        <f t="shared" si="59"/>
        <v>56.1803278688525</v>
      </c>
      <c r="AX140" s="12">
        <f t="shared" si="60"/>
        <v>2943</v>
      </c>
      <c r="AY140" s="12">
        <f t="shared" si="61"/>
        <v>52.5</v>
      </c>
      <c r="AZ140" s="12">
        <f t="shared" si="62"/>
        <v>56.0571428571429</v>
      </c>
      <c r="BA140" s="12">
        <f t="shared" si="35"/>
        <v>0</v>
      </c>
      <c r="BB140" s="12">
        <f t="shared" si="63"/>
        <v>56.0571428571429</v>
      </c>
    </row>
    <row r="141" spans="1:54">
      <c r="A141" s="9">
        <v>138</v>
      </c>
      <c r="B141" s="17" t="s">
        <v>330</v>
      </c>
      <c r="C141" s="18" t="s">
        <v>331</v>
      </c>
      <c r="D141" s="8">
        <v>44</v>
      </c>
      <c r="E141" s="8">
        <v>61</v>
      </c>
      <c r="F141" s="8">
        <v>60</v>
      </c>
      <c r="G141" s="17" t="s">
        <v>51</v>
      </c>
      <c r="H141" s="17" t="s">
        <v>51</v>
      </c>
      <c r="I141" s="8"/>
      <c r="J141" s="17" t="s">
        <v>51</v>
      </c>
      <c r="K141" s="8">
        <v>75</v>
      </c>
      <c r="L141" s="17" t="s">
        <v>51</v>
      </c>
      <c r="M141" s="8">
        <v>45</v>
      </c>
      <c r="N141" s="8">
        <v>62</v>
      </c>
      <c r="O141" s="8">
        <v>82</v>
      </c>
      <c r="P141" s="17" t="s">
        <v>51</v>
      </c>
      <c r="Q141" s="8">
        <v>60</v>
      </c>
      <c r="R141" s="8">
        <v>24</v>
      </c>
      <c r="S141" s="8">
        <v>0</v>
      </c>
      <c r="T141" s="12">
        <f>D141*4+E141*3+F141*2+K141*2.5+M141*3+N141*3+Q141*2+R141*2.5+O141*2+S141*2</f>
        <v>1331.5</v>
      </c>
      <c r="U141" s="12">
        <f>4+3+2+2.5+3+3+2+2+2.5+2</f>
        <v>26</v>
      </c>
      <c r="V141" s="12">
        <f t="shared" si="58"/>
        <v>51.2115384615385</v>
      </c>
      <c r="X141" s="17" t="s">
        <v>330</v>
      </c>
      <c r="Y141" s="18" t="s">
        <v>331</v>
      </c>
      <c r="Z141" s="13">
        <v>61</v>
      </c>
      <c r="AA141" s="13">
        <v>60</v>
      </c>
      <c r="AB141" s="17" t="s">
        <v>51</v>
      </c>
      <c r="AC141" s="17" t="s">
        <v>51</v>
      </c>
      <c r="AD141" s="8">
        <v>16</v>
      </c>
      <c r="AE141" s="17" t="s">
        <v>51</v>
      </c>
      <c r="AF141" s="8">
        <v>50</v>
      </c>
      <c r="AG141" s="13">
        <v>67</v>
      </c>
      <c r="AH141" s="13">
        <v>38</v>
      </c>
      <c r="AI141" s="17" t="s">
        <v>52</v>
      </c>
      <c r="AJ141" s="17" t="s">
        <v>51</v>
      </c>
      <c r="AK141" s="17" t="s">
        <v>53</v>
      </c>
      <c r="AL141" s="17" t="s">
        <v>51</v>
      </c>
      <c r="AM141" s="8">
        <v>47</v>
      </c>
      <c r="AN141" s="17" t="s">
        <v>56</v>
      </c>
      <c r="AO141" s="13">
        <v>69</v>
      </c>
      <c r="AP141" s="17" t="s">
        <v>51</v>
      </c>
      <c r="AQ141" s="17" t="s">
        <v>61</v>
      </c>
      <c r="AR141" s="17" t="s">
        <v>51</v>
      </c>
      <c r="AS141" s="17" t="s">
        <v>51</v>
      </c>
      <c r="AT141" s="17" t="s">
        <v>51</v>
      </c>
      <c r="AU141" s="12">
        <f>Z141*2+AA141*1.5+AD141*3.5+AF141*2+AG141*1.5+AH141*3.5+AI141+AK141*1.5+AM141*3+AN141*1.5+AO141*6+AQ141*1.5</f>
        <v>1594</v>
      </c>
      <c r="AV141" s="12">
        <f>2+1.5+3.5+2+1.5+3.5+1+1.5+3+1.5+6+1.5</f>
        <v>28.5</v>
      </c>
      <c r="AW141" s="12">
        <f t="shared" si="59"/>
        <v>55.9298245614035</v>
      </c>
      <c r="AX141" s="12">
        <f t="shared" si="60"/>
        <v>2925.5</v>
      </c>
      <c r="AY141" s="12">
        <f t="shared" si="61"/>
        <v>54.5</v>
      </c>
      <c r="AZ141" s="12">
        <f t="shared" si="62"/>
        <v>53.6788990825688</v>
      </c>
      <c r="BA141" s="12">
        <f t="shared" si="35"/>
        <v>0</v>
      </c>
      <c r="BB141" s="12">
        <f t="shared" si="63"/>
        <v>53.6788990825688</v>
      </c>
    </row>
    <row r="142" spans="24:46"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4" spans="15:36">
      <c r="O144" s="16" t="s">
        <v>332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5:36"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5:36"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5:36"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15:36"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15:36"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15:36"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15:36"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</sheetData>
  <sortState ref="B4:BB141">
    <sortCondition ref="BB4" descending="1"/>
  </sortState>
  <mergeCells count="3">
    <mergeCell ref="A1:V2"/>
    <mergeCell ref="X1:AZ2"/>
    <mergeCell ref="O144:AJ15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2016-09-13T06:50:00Z</dcterms:created>
  <dcterms:modified xsi:type="dcterms:W3CDTF">2016-09-26T07:02:43Z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