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30" windowHeight="83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X78" i="1" l="1"/>
  <c r="X74" i="1"/>
  <c r="X43" i="1"/>
  <c r="X71" i="1"/>
  <c r="X69" i="1"/>
  <c r="X68" i="1"/>
  <c r="X64" i="1"/>
  <c r="X63" i="1"/>
  <c r="X60" i="1"/>
  <c r="X59" i="1"/>
  <c r="X58" i="1"/>
  <c r="X57" i="1"/>
  <c r="X56" i="1"/>
  <c r="X55" i="1"/>
  <c r="X53" i="1"/>
  <c r="X52" i="1"/>
  <c r="X51" i="1"/>
  <c r="X46" i="1"/>
  <c r="X45" i="1"/>
  <c r="X44" i="1"/>
  <c r="X42" i="1"/>
  <c r="X41" i="1"/>
  <c r="X40" i="1"/>
  <c r="X39" i="1"/>
  <c r="X38" i="1"/>
  <c r="X37" i="1"/>
  <c r="X36" i="1"/>
  <c r="X35" i="1"/>
  <c r="X34" i="1"/>
  <c r="X22" i="1"/>
  <c r="X25" i="1"/>
  <c r="X30" i="1"/>
  <c r="X33" i="1"/>
  <c r="X14" i="1"/>
  <c r="X10" i="1"/>
  <c r="X9" i="1"/>
  <c r="X32" i="1"/>
  <c r="X19" i="1"/>
  <c r="X18" i="1"/>
  <c r="X17" i="1"/>
  <c r="X16" i="1"/>
  <c r="X15" i="1"/>
  <c r="X6" i="1"/>
  <c r="X8" i="1"/>
  <c r="X4" i="1"/>
  <c r="X5" i="1"/>
  <c r="K4" i="1" l="1"/>
  <c r="AB78" i="1"/>
  <c r="Z78" i="1"/>
  <c r="L78" i="1"/>
  <c r="K78" i="1"/>
  <c r="M78" i="1" s="1"/>
  <c r="AB77" i="1"/>
  <c r="Z77" i="1"/>
  <c r="X77" i="1"/>
  <c r="L77" i="1"/>
  <c r="K77" i="1"/>
  <c r="M77" i="1" s="1"/>
  <c r="AB76" i="1"/>
  <c r="X76" i="1"/>
  <c r="AA76" i="1" s="1"/>
  <c r="AC76" i="1" s="1"/>
  <c r="K76" i="1"/>
  <c r="M76" i="1" s="1"/>
  <c r="AB75" i="1"/>
  <c r="X75" i="1"/>
  <c r="AA75" i="1" s="1"/>
  <c r="AC75" i="1" s="1"/>
  <c r="K75" i="1"/>
  <c r="M75" i="1" s="1"/>
  <c r="AB74" i="1"/>
  <c r="Z74" i="1"/>
  <c r="M74" i="1"/>
  <c r="L74" i="1"/>
  <c r="K74" i="1"/>
  <c r="AA74" i="1" s="1"/>
  <c r="AC74" i="1" s="1"/>
  <c r="AB43" i="1"/>
  <c r="Z43" i="1"/>
  <c r="L43" i="1"/>
  <c r="K43" i="1"/>
  <c r="AA43" i="1" s="1"/>
  <c r="AC43" i="1" s="1"/>
  <c r="AB73" i="1"/>
  <c r="X73" i="1"/>
  <c r="Z73" i="1" s="1"/>
  <c r="L73" i="1"/>
  <c r="K73" i="1"/>
  <c r="M73" i="1" s="1"/>
  <c r="AB72" i="1"/>
  <c r="X72" i="1"/>
  <c r="Z72" i="1" s="1"/>
  <c r="L72" i="1"/>
  <c r="K72" i="1"/>
  <c r="AB71" i="1"/>
  <c r="Z71" i="1"/>
  <c r="L71" i="1"/>
  <c r="K71" i="1"/>
  <c r="AA71" i="1" s="1"/>
  <c r="AC71" i="1" s="1"/>
  <c r="AB70" i="1"/>
  <c r="Z70" i="1"/>
  <c r="X70" i="1"/>
  <c r="M70" i="1"/>
  <c r="K70" i="1"/>
  <c r="L69" i="1"/>
  <c r="AB69" i="1" s="1"/>
  <c r="K69" i="1"/>
  <c r="M69" i="1" s="1"/>
  <c r="L68" i="1"/>
  <c r="AB68" i="1" s="1"/>
  <c r="K68" i="1"/>
  <c r="M68" i="1" s="1"/>
  <c r="X67" i="1"/>
  <c r="AA67" i="1" s="1"/>
  <c r="L67" i="1"/>
  <c r="AB67" i="1" s="1"/>
  <c r="K67" i="1"/>
  <c r="M67" i="1" s="1"/>
  <c r="X66" i="1"/>
  <c r="AA66" i="1" s="1"/>
  <c r="L66" i="1"/>
  <c r="AB66" i="1" s="1"/>
  <c r="K66" i="1"/>
  <c r="M66" i="1" s="1"/>
  <c r="X65" i="1"/>
  <c r="L65" i="1"/>
  <c r="AB65" i="1" s="1"/>
  <c r="K65" i="1"/>
  <c r="M65" i="1" s="1"/>
  <c r="L64" i="1"/>
  <c r="AB64" i="1" s="1"/>
  <c r="K64" i="1"/>
  <c r="M64" i="1" s="1"/>
  <c r="AA63" i="1"/>
  <c r="L63" i="1"/>
  <c r="AB63" i="1" s="1"/>
  <c r="K63" i="1"/>
  <c r="M63" i="1" s="1"/>
  <c r="X62" i="1"/>
  <c r="AA62" i="1" s="1"/>
  <c r="L62" i="1"/>
  <c r="AB62" i="1" s="1"/>
  <c r="K62" i="1"/>
  <c r="M62" i="1" s="1"/>
  <c r="X61" i="1"/>
  <c r="L61" i="1"/>
  <c r="AB61" i="1" s="1"/>
  <c r="K61" i="1"/>
  <c r="M61" i="1" s="1"/>
  <c r="L60" i="1"/>
  <c r="AB60" i="1" s="1"/>
  <c r="K60" i="1"/>
  <c r="M60" i="1" s="1"/>
  <c r="AA59" i="1"/>
  <c r="L59" i="1"/>
  <c r="AB59" i="1" s="1"/>
  <c r="K59" i="1"/>
  <c r="M59" i="1" s="1"/>
  <c r="AA58" i="1"/>
  <c r="L58" i="1"/>
  <c r="AB58" i="1" s="1"/>
  <c r="K58" i="1"/>
  <c r="M58" i="1" s="1"/>
  <c r="L57" i="1"/>
  <c r="AB57" i="1" s="1"/>
  <c r="K57" i="1"/>
  <c r="M57" i="1" s="1"/>
  <c r="L56" i="1"/>
  <c r="AB56" i="1" s="1"/>
  <c r="K56" i="1"/>
  <c r="M56" i="1" s="1"/>
  <c r="AA55" i="1"/>
  <c r="L55" i="1"/>
  <c r="AB55" i="1" s="1"/>
  <c r="K55" i="1"/>
  <c r="M55" i="1" s="1"/>
  <c r="X54" i="1"/>
  <c r="AA54" i="1" s="1"/>
  <c r="L54" i="1"/>
  <c r="AB54" i="1" s="1"/>
  <c r="K54" i="1"/>
  <c r="M54" i="1" s="1"/>
  <c r="L53" i="1"/>
  <c r="AB53" i="1" s="1"/>
  <c r="K53" i="1"/>
  <c r="M53" i="1" s="1"/>
  <c r="L52" i="1"/>
  <c r="AB52" i="1" s="1"/>
  <c r="K52" i="1"/>
  <c r="M52" i="1" s="1"/>
  <c r="AA51" i="1"/>
  <c r="L51" i="1"/>
  <c r="AB51" i="1" s="1"/>
  <c r="K51" i="1"/>
  <c r="M51" i="1" s="1"/>
  <c r="X50" i="1"/>
  <c r="AA50" i="1" s="1"/>
  <c r="L50" i="1"/>
  <c r="AB50" i="1" s="1"/>
  <c r="K50" i="1"/>
  <c r="M50" i="1" s="1"/>
  <c r="X49" i="1"/>
  <c r="L49" i="1"/>
  <c r="AB49" i="1" s="1"/>
  <c r="K49" i="1"/>
  <c r="M49" i="1" s="1"/>
  <c r="X48" i="1"/>
  <c r="L48" i="1"/>
  <c r="AB48" i="1" s="1"/>
  <c r="K48" i="1"/>
  <c r="M48" i="1" s="1"/>
  <c r="AB47" i="1"/>
  <c r="X47" i="1"/>
  <c r="K47" i="1"/>
  <c r="M47" i="1" s="1"/>
  <c r="AB46" i="1"/>
  <c r="Z46" i="1"/>
  <c r="L46" i="1"/>
  <c r="K46" i="1"/>
  <c r="M46" i="1" s="1"/>
  <c r="AB45" i="1"/>
  <c r="Z45" i="1"/>
  <c r="L45" i="1"/>
  <c r="K45" i="1"/>
  <c r="M45" i="1" s="1"/>
  <c r="AB44" i="1"/>
  <c r="Z44" i="1"/>
  <c r="K44" i="1"/>
  <c r="M44" i="1" s="1"/>
  <c r="Z42" i="1"/>
  <c r="L42" i="1"/>
  <c r="K42" i="1"/>
  <c r="AA42" i="1" s="1"/>
  <c r="Z41" i="1"/>
  <c r="L41" i="1"/>
  <c r="K41" i="1"/>
  <c r="AA41" i="1" s="1"/>
  <c r="Z40" i="1"/>
  <c r="L40" i="1"/>
  <c r="K40" i="1"/>
  <c r="AA40" i="1" s="1"/>
  <c r="Z39" i="1"/>
  <c r="L39" i="1"/>
  <c r="K39" i="1"/>
  <c r="AA39" i="1" s="1"/>
  <c r="AB38" i="1"/>
  <c r="Z38" i="1"/>
  <c r="K38" i="1"/>
  <c r="M38" i="1" s="1"/>
  <c r="Z37" i="1"/>
  <c r="L37" i="1"/>
  <c r="AB37" i="1" s="1"/>
  <c r="K37" i="1"/>
  <c r="Z36" i="1"/>
  <c r="L36" i="1"/>
  <c r="AB36" i="1" s="1"/>
  <c r="K36" i="1"/>
  <c r="Z35" i="1"/>
  <c r="L35" i="1"/>
  <c r="AB35" i="1" s="1"/>
  <c r="K35" i="1"/>
  <c r="Z34" i="1"/>
  <c r="L34" i="1"/>
  <c r="AB34" i="1" s="1"/>
  <c r="K34" i="1"/>
  <c r="M34" i="1" s="1"/>
  <c r="Z22" i="1"/>
  <c r="L22" i="1"/>
  <c r="AB22" i="1" s="1"/>
  <c r="K22" i="1"/>
  <c r="Z33" i="1"/>
  <c r="L33" i="1"/>
  <c r="AB33" i="1" s="1"/>
  <c r="K33" i="1"/>
  <c r="M33" i="1" s="1"/>
  <c r="Z32" i="1"/>
  <c r="L32" i="1"/>
  <c r="AB32" i="1" s="1"/>
  <c r="K32" i="1"/>
  <c r="AB31" i="1"/>
  <c r="X31" i="1"/>
  <c r="Z31" i="1" s="1"/>
  <c r="K31" i="1"/>
  <c r="Z30" i="1"/>
  <c r="AA30" i="1"/>
  <c r="AC30" i="1" s="1"/>
  <c r="L30" i="1"/>
  <c r="AB30" i="1" s="1"/>
  <c r="K30" i="1"/>
  <c r="X29" i="1"/>
  <c r="Z29" i="1" s="1"/>
  <c r="L29" i="1"/>
  <c r="AB29" i="1" s="1"/>
  <c r="K29" i="1"/>
  <c r="X28" i="1"/>
  <c r="AA28" i="1" s="1"/>
  <c r="AC28" i="1" s="1"/>
  <c r="L28" i="1"/>
  <c r="AB28" i="1" s="1"/>
  <c r="K28" i="1"/>
  <c r="X27" i="1"/>
  <c r="Z27" i="1" s="1"/>
  <c r="L27" i="1"/>
  <c r="AB27" i="1" s="1"/>
  <c r="K27" i="1"/>
  <c r="X26" i="1"/>
  <c r="AA26" i="1" s="1"/>
  <c r="AC26" i="1" s="1"/>
  <c r="L26" i="1"/>
  <c r="AB26" i="1" s="1"/>
  <c r="K26" i="1"/>
  <c r="Z25" i="1"/>
  <c r="L25" i="1"/>
  <c r="AB25" i="1" s="1"/>
  <c r="K25" i="1"/>
  <c r="Z24" i="1"/>
  <c r="X24" i="1"/>
  <c r="L24" i="1"/>
  <c r="AB24" i="1" s="1"/>
  <c r="K24" i="1"/>
  <c r="X23" i="1"/>
  <c r="L23" i="1"/>
  <c r="AB23" i="1" s="1"/>
  <c r="K23" i="1"/>
  <c r="X21" i="1"/>
  <c r="AA21" i="1" s="1"/>
  <c r="L21" i="1"/>
  <c r="AB21" i="1" s="1"/>
  <c r="K21" i="1"/>
  <c r="X20" i="1"/>
  <c r="AA20" i="1" s="1"/>
  <c r="L20" i="1"/>
  <c r="AB20" i="1" s="1"/>
  <c r="K20" i="1"/>
  <c r="L19" i="1"/>
  <c r="AB19" i="1" s="1"/>
  <c r="K19" i="1"/>
  <c r="M19" i="1" s="1"/>
  <c r="L18" i="1"/>
  <c r="AB18" i="1" s="1"/>
  <c r="K18" i="1"/>
  <c r="M18" i="1" s="1"/>
  <c r="AA17" i="1"/>
  <c r="L17" i="1"/>
  <c r="AB17" i="1" s="1"/>
  <c r="K17" i="1"/>
  <c r="M17" i="1" s="1"/>
  <c r="AA16" i="1"/>
  <c r="L16" i="1"/>
  <c r="AB16" i="1" s="1"/>
  <c r="K16" i="1"/>
  <c r="M16" i="1" s="1"/>
  <c r="L15" i="1"/>
  <c r="AB15" i="1" s="1"/>
  <c r="K15" i="1"/>
  <c r="M15" i="1" s="1"/>
  <c r="L14" i="1"/>
  <c r="AB14" i="1" s="1"/>
  <c r="K14" i="1"/>
  <c r="M14" i="1" s="1"/>
  <c r="X13" i="1"/>
  <c r="AA13" i="1" s="1"/>
  <c r="L13" i="1"/>
  <c r="AB13" i="1" s="1"/>
  <c r="K13" i="1"/>
  <c r="M13" i="1" s="1"/>
  <c r="X12" i="1"/>
  <c r="AA12" i="1" s="1"/>
  <c r="L12" i="1"/>
  <c r="AB12" i="1" s="1"/>
  <c r="K12" i="1"/>
  <c r="M12" i="1" s="1"/>
  <c r="X11" i="1"/>
  <c r="L11" i="1"/>
  <c r="AB11" i="1" s="1"/>
  <c r="K11" i="1"/>
  <c r="M11" i="1" s="1"/>
  <c r="L10" i="1"/>
  <c r="AB10" i="1" s="1"/>
  <c r="K10" i="1"/>
  <c r="M10" i="1" s="1"/>
  <c r="L9" i="1"/>
  <c r="AB9" i="1" s="1"/>
  <c r="K9" i="1"/>
  <c r="M9" i="1" s="1"/>
  <c r="AB8" i="1"/>
  <c r="K8" i="1"/>
  <c r="M8" i="1" s="1"/>
  <c r="AB7" i="1"/>
  <c r="Z7" i="1"/>
  <c r="X7" i="1"/>
  <c r="L7" i="1"/>
  <c r="K7" i="1"/>
  <c r="M7" i="1" s="1"/>
  <c r="AB6" i="1"/>
  <c r="K6" i="1"/>
  <c r="AA6" i="1" s="1"/>
  <c r="AC6" i="1" s="1"/>
  <c r="AA4" i="1"/>
  <c r="AC4" i="1" s="1"/>
  <c r="Z4" i="1"/>
  <c r="L4" i="1"/>
  <c r="AB4" i="1" s="1"/>
  <c r="Z5" i="1"/>
  <c r="L5" i="1"/>
  <c r="AB5" i="1" s="1"/>
  <c r="K5" i="1"/>
  <c r="M5" i="1" s="1"/>
  <c r="M6" i="1" l="1"/>
  <c r="AA11" i="1"/>
  <c r="AC11" i="1" s="1"/>
  <c r="AA15" i="1"/>
  <c r="AC15" i="1" s="1"/>
  <c r="AA19" i="1"/>
  <c r="AC19" i="1" s="1"/>
  <c r="AA24" i="1"/>
  <c r="AC24" i="1" s="1"/>
  <c r="Z26" i="1"/>
  <c r="Z28" i="1"/>
  <c r="AC50" i="1"/>
  <c r="AC54" i="1"/>
  <c r="AC58" i="1"/>
  <c r="AC62" i="1"/>
  <c r="AC66" i="1"/>
  <c r="AA72" i="1"/>
  <c r="AC72" i="1" s="1"/>
  <c r="Z76" i="1"/>
  <c r="AA77" i="1"/>
  <c r="AC77" i="1" s="1"/>
  <c r="AA14" i="1"/>
  <c r="AC14" i="1" s="1"/>
  <c r="AA23" i="1"/>
  <c r="AC23" i="1" s="1"/>
  <c r="AA31" i="1"/>
  <c r="AC31" i="1" s="1"/>
  <c r="AA38" i="1"/>
  <c r="AC38" i="1" s="1"/>
  <c r="AA49" i="1"/>
  <c r="AA53" i="1"/>
  <c r="AA57" i="1"/>
  <c r="AC57" i="1" s="1"/>
  <c r="AA61" i="1"/>
  <c r="AA65" i="1"/>
  <c r="AA69" i="1"/>
  <c r="M71" i="1"/>
  <c r="AA10" i="1"/>
  <c r="AC10" i="1" s="1"/>
  <c r="AA18" i="1"/>
  <c r="AC18" i="1" s="1"/>
  <c r="AA7" i="1"/>
  <c r="AC7" i="1" s="1"/>
  <c r="AA8" i="1"/>
  <c r="AC8" i="1" s="1"/>
  <c r="AA9" i="1"/>
  <c r="M31" i="1"/>
  <c r="AA47" i="1"/>
  <c r="AC47" i="1" s="1"/>
  <c r="AA48" i="1"/>
  <c r="AC48" i="1" s="1"/>
  <c r="AA52" i="1"/>
  <c r="AC52" i="1" s="1"/>
  <c r="AA56" i="1"/>
  <c r="AC56" i="1" s="1"/>
  <c r="AA60" i="1"/>
  <c r="AC60" i="1" s="1"/>
  <c r="AA64" i="1"/>
  <c r="AC64" i="1" s="1"/>
  <c r="AA68" i="1"/>
  <c r="AC68" i="1" s="1"/>
  <c r="AA70" i="1"/>
  <c r="AC70" i="1" s="1"/>
  <c r="M72" i="1"/>
  <c r="AA73" i="1"/>
  <c r="AC73" i="1" s="1"/>
  <c r="M43" i="1"/>
  <c r="AC9" i="1"/>
  <c r="AC17" i="1"/>
  <c r="AC12" i="1"/>
  <c r="AC16" i="1"/>
  <c r="AC20" i="1"/>
  <c r="AC13" i="1"/>
  <c r="AC21" i="1"/>
  <c r="AA5" i="1"/>
  <c r="AC5" i="1" s="1"/>
  <c r="M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3" i="1"/>
  <c r="M24" i="1"/>
  <c r="M26" i="1"/>
  <c r="M28" i="1"/>
  <c r="M30" i="1"/>
  <c r="M32" i="1"/>
  <c r="AA32" i="1"/>
  <c r="AC32" i="1" s="1"/>
  <c r="M35" i="1"/>
  <c r="AA35" i="1"/>
  <c r="AC35" i="1" s="1"/>
  <c r="M36" i="1"/>
  <c r="AA36" i="1"/>
  <c r="AC36" i="1" s="1"/>
  <c r="M37" i="1"/>
  <c r="AA37" i="1"/>
  <c r="AC37" i="1" s="1"/>
  <c r="AC51" i="1"/>
  <c r="AC55" i="1"/>
  <c r="AC59" i="1"/>
  <c r="AC63" i="1"/>
  <c r="AC67" i="1"/>
  <c r="AA33" i="1"/>
  <c r="AC33" i="1" s="1"/>
  <c r="AB39" i="1"/>
  <c r="AC39" i="1" s="1"/>
  <c r="M39" i="1"/>
  <c r="AB40" i="1"/>
  <c r="AC40" i="1" s="1"/>
  <c r="M40" i="1"/>
  <c r="AB41" i="1"/>
  <c r="M41" i="1"/>
  <c r="AB42" i="1"/>
  <c r="M42" i="1"/>
  <c r="Z6" i="1"/>
  <c r="M20" i="1"/>
  <c r="M21" i="1"/>
  <c r="M23" i="1"/>
  <c r="M25" i="1"/>
  <c r="AA25" i="1"/>
  <c r="AC25" i="1" s="1"/>
  <c r="M27" i="1"/>
  <c r="AA27" i="1"/>
  <c r="AC27" i="1" s="1"/>
  <c r="M29" i="1"/>
  <c r="AA29" i="1"/>
  <c r="AC29" i="1" s="1"/>
  <c r="M22" i="1"/>
  <c r="AA22" i="1"/>
  <c r="AC22" i="1" s="1"/>
  <c r="AC49" i="1"/>
  <c r="AC53" i="1"/>
  <c r="AC61" i="1"/>
  <c r="AC65" i="1"/>
  <c r="AC69" i="1"/>
  <c r="AA34" i="1"/>
  <c r="AC34" i="1" s="1"/>
  <c r="AC41" i="1"/>
  <c r="AC42" i="1"/>
  <c r="AA44" i="1"/>
  <c r="AC44" i="1" s="1"/>
  <c r="AA45" i="1"/>
  <c r="AC45" i="1" s="1"/>
  <c r="AA46" i="1"/>
  <c r="AC46" i="1" s="1"/>
  <c r="Z75" i="1"/>
  <c r="AA78" i="1"/>
  <c r="AC78" i="1" s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</calcChain>
</file>

<file path=xl/sharedStrings.xml><?xml version="1.0" encoding="utf-8"?>
<sst xmlns="http://schemas.openxmlformats.org/spreadsheetml/2006/main" count="617" uniqueCount="189">
  <si>
    <t>序号</t>
  </si>
  <si>
    <t>学号</t>
  </si>
  <si>
    <t>姓名</t>
  </si>
  <si>
    <t>城市防灾学/选修课/1.5</t>
  </si>
  <si>
    <t>城市总规设计/必修课/5</t>
  </si>
  <si>
    <t>城市工程系统规划/选修课/2</t>
  </si>
  <si>
    <t>城市更新与历史文化遗产保护/选修课/2</t>
  </si>
  <si>
    <t>城市规划信息技术/选修课/2</t>
  </si>
  <si>
    <t>城市设计原理/必修课/2</t>
  </si>
  <si>
    <t>园林景观与绿地规划/选修课/2</t>
  </si>
  <si>
    <t>加权成绩1</t>
  </si>
  <si>
    <t>总学分1</t>
  </si>
  <si>
    <t>综合成绩1</t>
  </si>
  <si>
    <t>城市规划专业讲座/选修课/0.5</t>
  </si>
  <si>
    <t>城市规划综合课程设计/实践课/4</t>
  </si>
  <si>
    <t>建筑与文化专题讲座/选修课/1</t>
  </si>
  <si>
    <t>城市规划管理与法规/选修课/2</t>
  </si>
  <si>
    <t>区域与城镇体系规划课程设计/实践课/2</t>
  </si>
  <si>
    <t>城市设计/必修课/4</t>
  </si>
  <si>
    <t>区域与城镇体系规划/必修课/3</t>
  </si>
  <si>
    <t>加权成绩2</t>
  </si>
  <si>
    <t>学分2</t>
  </si>
  <si>
    <t>综合成绩2</t>
  </si>
  <si>
    <t>总加权成绩</t>
  </si>
  <si>
    <t>总学分</t>
  </si>
  <si>
    <t>总综合成绩</t>
  </si>
  <si>
    <t>110907140</t>
  </si>
  <si>
    <t>朱雪颜</t>
  </si>
  <si>
    <t>95</t>
  </si>
  <si>
    <t/>
  </si>
  <si>
    <t>110907115</t>
  </si>
  <si>
    <t>李琳</t>
  </si>
  <si>
    <t>110907108</t>
  </si>
  <si>
    <t>洪玲玲</t>
  </si>
  <si>
    <t>110907221</t>
  </si>
  <si>
    <t>田莹</t>
  </si>
  <si>
    <t>110907105</t>
  </si>
  <si>
    <t>付豫蜀</t>
  </si>
  <si>
    <t>110907136</t>
  </si>
  <si>
    <t>张德民</t>
  </si>
  <si>
    <t>110907118</t>
  </si>
  <si>
    <t>梁爽</t>
  </si>
  <si>
    <t>110907134</t>
  </si>
  <si>
    <t>尹嘉思</t>
  </si>
  <si>
    <t>75</t>
  </si>
  <si>
    <t>110907235</t>
  </si>
  <si>
    <t>张玉延</t>
  </si>
  <si>
    <t>110907222</t>
  </si>
  <si>
    <t>王欢欢</t>
  </si>
  <si>
    <t>110907130</t>
  </si>
  <si>
    <t>杨静</t>
  </si>
  <si>
    <t>110907124</t>
  </si>
  <si>
    <t>苏怡心</t>
  </si>
  <si>
    <t>110907113</t>
  </si>
  <si>
    <t>李杰</t>
  </si>
  <si>
    <t>110907116</t>
  </si>
  <si>
    <t>李瑞雪</t>
  </si>
  <si>
    <t>110907129</t>
  </si>
  <si>
    <t>吴桂虎</t>
  </si>
  <si>
    <t>110907213</t>
  </si>
  <si>
    <t>李雪蕾</t>
  </si>
  <si>
    <t>110907138</t>
  </si>
  <si>
    <t>朱贺婷</t>
  </si>
  <si>
    <t>85</t>
  </si>
  <si>
    <t>110907137</t>
  </si>
  <si>
    <t>赵鑫桐</t>
  </si>
  <si>
    <t>110907210</t>
  </si>
  <si>
    <t>侯力木</t>
  </si>
  <si>
    <t>110907211</t>
  </si>
  <si>
    <t>解坤坤</t>
  </si>
  <si>
    <t>110907219</t>
  </si>
  <si>
    <t>苏婷婷</t>
  </si>
  <si>
    <t>110907231</t>
  </si>
  <si>
    <t>张飞艳</t>
  </si>
  <si>
    <t>110907214</t>
  </si>
  <si>
    <t>刘永辉</t>
  </si>
  <si>
    <t>110907112</t>
  </si>
  <si>
    <t>李浩浩</t>
  </si>
  <si>
    <t>110907117</t>
  </si>
  <si>
    <t>李显</t>
  </si>
  <si>
    <t>110907208</t>
  </si>
  <si>
    <t>郭婷婷</t>
  </si>
  <si>
    <t>110907111</t>
  </si>
  <si>
    <t>李广智</t>
  </si>
  <si>
    <t>110907220</t>
  </si>
  <si>
    <t>孙向阳</t>
  </si>
  <si>
    <t>110907201</t>
  </si>
  <si>
    <t>陈博华</t>
  </si>
  <si>
    <t>110907216</t>
  </si>
  <si>
    <t>刘姗</t>
  </si>
  <si>
    <t>110907223</t>
  </si>
  <si>
    <t>王文庆</t>
  </si>
  <si>
    <t>110907121</t>
  </si>
  <si>
    <t>柳伟常</t>
  </si>
  <si>
    <t>110907239</t>
  </si>
  <si>
    <t>郑奥迪</t>
  </si>
  <si>
    <t>110907123</t>
  </si>
  <si>
    <t>苏毅</t>
  </si>
  <si>
    <t>110907106</t>
  </si>
  <si>
    <t>高成岗</t>
  </si>
  <si>
    <t>110907212</t>
  </si>
  <si>
    <t>李红艳</t>
  </si>
  <si>
    <t>110907119</t>
  </si>
  <si>
    <t>刘炳森</t>
  </si>
  <si>
    <t>110907133</t>
  </si>
  <si>
    <t>姚成明</t>
  </si>
  <si>
    <t>110907224</t>
  </si>
  <si>
    <t>吴泽洲</t>
  </si>
  <si>
    <t>110907110</t>
  </si>
  <si>
    <t>金政光</t>
  </si>
  <si>
    <t>110907228</t>
  </si>
  <si>
    <t>杨得亮</t>
  </si>
  <si>
    <t>110907114</t>
  </si>
  <si>
    <t>李谨男</t>
  </si>
  <si>
    <t>110907104</t>
  </si>
  <si>
    <t>冯光辉</t>
  </si>
  <si>
    <t>110907132</t>
  </si>
  <si>
    <t>杨新华</t>
  </si>
  <si>
    <t>110907204</t>
  </si>
  <si>
    <t>樊俊杰</t>
  </si>
  <si>
    <t>110907135</t>
  </si>
  <si>
    <t>张闯</t>
  </si>
  <si>
    <t>65</t>
  </si>
  <si>
    <t>110907218</t>
  </si>
  <si>
    <t>潘斯策</t>
  </si>
  <si>
    <t>110907226</t>
  </si>
  <si>
    <t>夏乐乐</t>
  </si>
  <si>
    <t>110907203</t>
  </si>
  <si>
    <t>崔卫涛</t>
  </si>
  <si>
    <t>110907207</t>
  </si>
  <si>
    <t>郭孟迪</t>
  </si>
  <si>
    <t>110907217</t>
  </si>
  <si>
    <t>孟政伟</t>
  </si>
  <si>
    <t>110907238</t>
  </si>
  <si>
    <t>赵攀科</t>
  </si>
  <si>
    <t>110907126</t>
  </si>
  <si>
    <t>王万磊</t>
  </si>
  <si>
    <t>110907125</t>
  </si>
  <si>
    <t>王闯</t>
  </si>
  <si>
    <t>110907128</t>
  </si>
  <si>
    <t>王智超</t>
  </si>
  <si>
    <t>110907131</t>
  </si>
  <si>
    <t>杨凯</t>
  </si>
  <si>
    <t>110907234</t>
  </si>
  <si>
    <t>张永飞</t>
  </si>
  <si>
    <t>110907236</t>
  </si>
  <si>
    <t>赵朝辉</t>
  </si>
  <si>
    <t>110907233</t>
  </si>
  <si>
    <t>张晓斌</t>
  </si>
  <si>
    <t>110907237</t>
  </si>
  <si>
    <t>赵久骞</t>
  </si>
  <si>
    <t>55</t>
  </si>
  <si>
    <t>110907202</t>
  </si>
  <si>
    <t>陈萌军</t>
  </si>
  <si>
    <t>110907230</t>
  </si>
  <si>
    <t>原振华</t>
  </si>
  <si>
    <t>110907120</t>
  </si>
  <si>
    <t>刘永暴</t>
  </si>
  <si>
    <t>110907139</t>
  </si>
  <si>
    <t>朱松松</t>
  </si>
  <si>
    <t>110907206</t>
  </si>
  <si>
    <t>高奎</t>
  </si>
  <si>
    <t>110907101</t>
  </si>
  <si>
    <t>陈轩</t>
  </si>
  <si>
    <t>110907225</t>
  </si>
  <si>
    <t>吴振坤</t>
  </si>
  <si>
    <t>56</t>
  </si>
  <si>
    <t>110907227</t>
  </si>
  <si>
    <t>徐华兵</t>
  </si>
  <si>
    <t>110907127</t>
  </si>
  <si>
    <t>王战军</t>
  </si>
  <si>
    <t>110907240</t>
  </si>
  <si>
    <t>郑时雨</t>
  </si>
  <si>
    <t>110907229</t>
  </si>
  <si>
    <t>杨群峰</t>
  </si>
  <si>
    <t>110907107</t>
  </si>
  <si>
    <t>郭毅</t>
  </si>
  <si>
    <t>53</t>
  </si>
  <si>
    <t>110907103</t>
  </si>
  <si>
    <t>段旭东</t>
  </si>
  <si>
    <t>110907205</t>
  </si>
  <si>
    <t>高晨玮</t>
  </si>
  <si>
    <t>57</t>
  </si>
  <si>
    <t>110907209</t>
  </si>
  <si>
    <t>侯恒飞</t>
  </si>
  <si>
    <t>0</t>
  </si>
  <si>
    <t>2014-2015学年第1学期班级成绩汇总表</t>
    <phoneticPr fontId="2" type="noConversion"/>
  </si>
  <si>
    <t>2014-2015学年第2学期班级成绩汇总表</t>
    <phoneticPr fontId="2" type="noConversion"/>
  </si>
  <si>
    <t>备注：标红的为有科目挂科的，序号标红的为一学年中有科目挂科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</si>
</sst>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 "/>
  </numFmts>
  <fonts count="6" x14ac:knownFonts="1"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NumberFormat="1" applyFont="1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176" fontId="0" fillId="0" borderId="0" xfId="0" applyNumberFormat="1" applyFont="1" applyAlignment="1">
      <alignment vertical="center" wrapText="1"/>
    </xf>
    <xf numFmtId="176" fontId="0" fillId="0" borderId="0" xfId="0" applyNumberFormat="1" applyFont="1">
      <alignment vertical="center"/>
    </xf>
    <xf numFmtId="0" fontId="0" fillId="0" borderId="1" xfId="0" quotePrefix="1" applyFont="1" applyBorder="1" applyAlignment="1">
      <alignment horizontal="left" vertical="center"/>
    </xf>
    <xf numFmtId="0" fontId="0" fillId="2" borderId="1" xfId="0" quotePrefix="1" applyFont="1" applyFill="1" applyBorder="1" applyAlignment="1">
      <alignment horizontal="left" vertical="center"/>
    </xf>
    <xf numFmtId="0" fontId="0" fillId="0" borderId="0" xfId="0" applyNumberFormat="1">
      <alignment vertical="center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vertical="center" wrapText="1"/>
    </xf>
    <xf numFmtId="0" fontId="0" fillId="3" borderId="1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5" fillId="0" borderId="1" xfId="0" applyNumberFormat="1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NumberFormat="1" applyFont="1" applyBorder="1">
      <alignment vertical="center"/>
    </xf>
    <xf numFmtId="0" fontId="0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6"/>
  <sheetViews>
    <sheetView tabSelected="1" workbookViewId="0">
      <selection activeCell="Y12" sqref="Y12"/>
    </sheetView>
  </sheetViews>
  <sheetFormatPr defaultColWidth="9" defaultRowHeight="13.5" x14ac:dyDescent="0.15"/>
  <cols>
    <col min="1" max="1" width="6.375" style="3" customWidth="1"/>
    <col min="2" max="2" width="11.375" style="3" customWidth="1"/>
    <col min="3" max="3" width="8.125" style="3" customWidth="1"/>
    <col min="4" max="4" width="8.25" style="3" customWidth="1"/>
    <col min="5" max="5" width="7" style="3" customWidth="1"/>
    <col min="6" max="6" width="8.875" style="3" customWidth="1"/>
    <col min="7" max="7" width="10.125" style="3" customWidth="1"/>
    <col min="8" max="8" width="7.875" style="3" customWidth="1"/>
    <col min="9" max="9" width="9.875" style="3" customWidth="1"/>
    <col min="10" max="10" width="9" style="3" customWidth="1"/>
    <col min="11" max="11" width="10.75" customWidth="1"/>
    <col min="12" max="12" width="10.125" customWidth="1"/>
    <col min="13" max="13" width="13" style="12" customWidth="1"/>
    <col min="14" max="14" width="9.5" style="4" customWidth="1"/>
    <col min="15" max="15" width="10.375" customWidth="1"/>
    <col min="24" max="24" width="11.125" customWidth="1"/>
    <col min="26" max="26" width="14.25" customWidth="1"/>
    <col min="27" max="27" width="12.625" customWidth="1"/>
    <col min="29" max="29" width="14.25" customWidth="1"/>
  </cols>
  <sheetData>
    <row r="1" spans="1:43" x14ac:dyDescent="0.15">
      <c r="B1" s="21" t="s">
        <v>186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O1" s="21" t="s">
        <v>187</v>
      </c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43" x14ac:dyDescent="0.15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43" s="1" customFormat="1" ht="67.5" x14ac:dyDescent="0.1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17" t="s">
        <v>10</v>
      </c>
      <c r="L3" s="17" t="s">
        <v>11</v>
      </c>
      <c r="M3" s="17" t="s">
        <v>12</v>
      </c>
      <c r="N3" s="8"/>
      <c r="O3" s="5" t="s">
        <v>1</v>
      </c>
      <c r="P3" s="5" t="s">
        <v>2</v>
      </c>
      <c r="Q3" s="5" t="s">
        <v>13</v>
      </c>
      <c r="R3" s="5" t="s">
        <v>14</v>
      </c>
      <c r="S3" s="5" t="s">
        <v>15</v>
      </c>
      <c r="T3" s="5" t="s">
        <v>16</v>
      </c>
      <c r="U3" s="5" t="s">
        <v>17</v>
      </c>
      <c r="V3" s="5" t="s">
        <v>18</v>
      </c>
      <c r="W3" s="13" t="s">
        <v>19</v>
      </c>
      <c r="X3" s="17" t="s">
        <v>20</v>
      </c>
      <c r="Y3" s="17" t="s">
        <v>21</v>
      </c>
      <c r="Z3" s="17" t="s">
        <v>22</v>
      </c>
      <c r="AA3" s="17" t="s">
        <v>23</v>
      </c>
      <c r="AB3" s="17" t="s">
        <v>24</v>
      </c>
      <c r="AC3" s="17" t="s">
        <v>25</v>
      </c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 spans="1:43" s="2" customFormat="1" ht="15" customHeight="1" x14ac:dyDescent="0.15">
      <c r="A4" s="6">
        <v>1</v>
      </c>
      <c r="B4" s="10" t="s">
        <v>30</v>
      </c>
      <c r="C4" s="10" t="s">
        <v>31</v>
      </c>
      <c r="D4" s="10" t="s">
        <v>29</v>
      </c>
      <c r="E4" s="7">
        <v>87</v>
      </c>
      <c r="F4" s="7">
        <v>81</v>
      </c>
      <c r="G4" s="7">
        <v>82</v>
      </c>
      <c r="H4" s="7">
        <v>89</v>
      </c>
      <c r="I4" s="7">
        <v>94</v>
      </c>
      <c r="J4" s="7">
        <v>89</v>
      </c>
      <c r="K4" s="18">
        <f>E4*5+F4*2+G4*2+H4*2+I4*2+J4*2</f>
        <v>1305</v>
      </c>
      <c r="L4" s="18">
        <f>5+2+2+2+2+2</f>
        <v>15</v>
      </c>
      <c r="M4" s="19">
        <f t="shared" ref="M4:M35" si="0">K4/L4</f>
        <v>87</v>
      </c>
      <c r="N4" s="9"/>
      <c r="O4" s="10" t="s">
        <v>30</v>
      </c>
      <c r="P4" s="10" t="s">
        <v>31</v>
      </c>
      <c r="Q4" s="10" t="s">
        <v>29</v>
      </c>
      <c r="R4" s="10" t="s">
        <v>28</v>
      </c>
      <c r="S4" s="10" t="s">
        <v>29</v>
      </c>
      <c r="T4" s="7">
        <v>92</v>
      </c>
      <c r="U4" s="6">
        <v>81</v>
      </c>
      <c r="V4" s="6">
        <v>93</v>
      </c>
      <c r="W4" s="20">
        <v>92</v>
      </c>
      <c r="X4" s="18">
        <f>(R4+V4)*4+U4*2+W4*3+T4*2</f>
        <v>1374</v>
      </c>
      <c r="Y4" s="18">
        <v>15</v>
      </c>
      <c r="Z4" s="18">
        <f t="shared" ref="Z4:Z35" si="1">X4/Y4</f>
        <v>91.6</v>
      </c>
      <c r="AA4" s="18">
        <f t="shared" ref="AA4:AA35" si="2">X4+K4</f>
        <v>2679</v>
      </c>
      <c r="AB4" s="18">
        <f t="shared" ref="AB4:AB35" si="3">Y4+L4</f>
        <v>30</v>
      </c>
      <c r="AC4" s="18">
        <f t="shared" ref="AC4:AC35" si="4">AA4/AB4</f>
        <v>89.3</v>
      </c>
    </row>
    <row r="5" spans="1:43" s="2" customFormat="1" ht="15" customHeight="1" x14ac:dyDescent="0.15">
      <c r="A5" s="6">
        <v>2</v>
      </c>
      <c r="B5" s="10" t="s">
        <v>26</v>
      </c>
      <c r="C5" s="10" t="s">
        <v>27</v>
      </c>
      <c r="D5" s="7">
        <v>94</v>
      </c>
      <c r="E5" s="7">
        <v>88</v>
      </c>
      <c r="F5" s="7">
        <v>79</v>
      </c>
      <c r="G5" s="7">
        <v>91</v>
      </c>
      <c r="H5" s="7">
        <v>92</v>
      </c>
      <c r="I5" s="7">
        <v>91</v>
      </c>
      <c r="J5" s="7">
        <v>85</v>
      </c>
      <c r="K5" s="18">
        <f>D5*1.5+E5*5+F5*2+G5*2+H5*2+I5*2+J5*2</f>
        <v>1457</v>
      </c>
      <c r="L5" s="18">
        <f>1.5+5+2+2+2+2+2</f>
        <v>16.5</v>
      </c>
      <c r="M5" s="19">
        <f t="shared" si="0"/>
        <v>88.303030303030297</v>
      </c>
      <c r="N5" s="9"/>
      <c r="O5" s="10" t="s">
        <v>26</v>
      </c>
      <c r="P5" s="10" t="s">
        <v>27</v>
      </c>
      <c r="Q5" s="7">
        <v>88</v>
      </c>
      <c r="R5" s="10" t="s">
        <v>28</v>
      </c>
      <c r="S5" s="7">
        <v>88</v>
      </c>
      <c r="T5" s="10" t="s">
        <v>29</v>
      </c>
      <c r="U5" s="6">
        <v>84</v>
      </c>
      <c r="V5" s="6">
        <v>87</v>
      </c>
      <c r="W5" s="20">
        <v>89</v>
      </c>
      <c r="X5" s="18">
        <f>(R5+V5)*4+U5*2+W5*3+S5*1+Q5*0.5</f>
        <v>1295</v>
      </c>
      <c r="Y5" s="18">
        <v>14.5</v>
      </c>
      <c r="Z5" s="18">
        <f t="shared" si="1"/>
        <v>89.310344827586206</v>
      </c>
      <c r="AA5" s="18">
        <f t="shared" si="2"/>
        <v>2752</v>
      </c>
      <c r="AB5" s="18">
        <f t="shared" si="3"/>
        <v>31</v>
      </c>
      <c r="AC5" s="18">
        <f t="shared" si="4"/>
        <v>88.774193548387103</v>
      </c>
    </row>
    <row r="6" spans="1:43" s="2" customFormat="1" ht="15" customHeight="1" x14ac:dyDescent="0.15">
      <c r="A6" s="6">
        <v>3</v>
      </c>
      <c r="B6" s="10" t="s">
        <v>32</v>
      </c>
      <c r="C6" s="10" t="s">
        <v>33</v>
      </c>
      <c r="D6" s="7">
        <v>98</v>
      </c>
      <c r="E6" s="7">
        <v>88</v>
      </c>
      <c r="F6" s="7">
        <v>73</v>
      </c>
      <c r="G6" s="7">
        <v>84</v>
      </c>
      <c r="H6" s="7">
        <v>95</v>
      </c>
      <c r="I6" s="7">
        <v>90</v>
      </c>
      <c r="J6" s="10" t="s">
        <v>29</v>
      </c>
      <c r="K6" s="18">
        <f>D6*1.5+E6*5+F6*2+G6*2+H6*2+I6*2</f>
        <v>1271</v>
      </c>
      <c r="L6" s="18">
        <v>14.5</v>
      </c>
      <c r="M6" s="19">
        <f t="shared" si="0"/>
        <v>87.65517241379311</v>
      </c>
      <c r="N6" s="9"/>
      <c r="O6" s="10" t="s">
        <v>32</v>
      </c>
      <c r="P6" s="10" t="s">
        <v>33</v>
      </c>
      <c r="Q6" s="10" t="s">
        <v>29</v>
      </c>
      <c r="R6" s="10" t="s">
        <v>28</v>
      </c>
      <c r="S6" s="10" t="s">
        <v>29</v>
      </c>
      <c r="T6" s="7">
        <v>88</v>
      </c>
      <c r="U6" s="6">
        <v>81</v>
      </c>
      <c r="V6" s="6">
        <v>90</v>
      </c>
      <c r="W6" s="20">
        <v>89</v>
      </c>
      <c r="X6" s="18">
        <f>(R6+V6)*4+U6*2+W6*3+T6*2</f>
        <v>1345</v>
      </c>
      <c r="Y6" s="18">
        <v>15</v>
      </c>
      <c r="Z6" s="18">
        <f t="shared" si="1"/>
        <v>89.666666666666671</v>
      </c>
      <c r="AA6" s="18">
        <f t="shared" si="2"/>
        <v>2616</v>
      </c>
      <c r="AB6" s="18">
        <f t="shared" si="3"/>
        <v>29.5</v>
      </c>
      <c r="AC6" s="18">
        <f t="shared" si="4"/>
        <v>88.677966101694921</v>
      </c>
    </row>
    <row r="7" spans="1:43" s="2" customFormat="1" ht="15" customHeight="1" x14ac:dyDescent="0.15">
      <c r="A7" s="6">
        <v>4</v>
      </c>
      <c r="B7" s="10" t="s">
        <v>34</v>
      </c>
      <c r="C7" s="10" t="s">
        <v>35</v>
      </c>
      <c r="D7" s="7">
        <v>97</v>
      </c>
      <c r="E7" s="7">
        <v>87</v>
      </c>
      <c r="F7" s="7">
        <v>82</v>
      </c>
      <c r="G7" s="7">
        <v>83</v>
      </c>
      <c r="H7" s="7">
        <v>90</v>
      </c>
      <c r="I7" s="7">
        <v>94</v>
      </c>
      <c r="J7" s="10" t="s">
        <v>29</v>
      </c>
      <c r="K7" s="18">
        <f>D7*1.5+E7*5+F7*2+G7*2+H7*2+I7*2</f>
        <v>1278.5</v>
      </c>
      <c r="L7" s="18">
        <f>1.5+5+2+2+2+2</f>
        <v>14.5</v>
      </c>
      <c r="M7" s="19">
        <f t="shared" si="0"/>
        <v>88.172413793103445</v>
      </c>
      <c r="N7" s="9"/>
      <c r="O7" s="10" t="s">
        <v>34</v>
      </c>
      <c r="P7" s="10" t="s">
        <v>35</v>
      </c>
      <c r="Q7" s="10" t="s">
        <v>29</v>
      </c>
      <c r="R7" s="10" t="s">
        <v>28</v>
      </c>
      <c r="S7" s="10" t="s">
        <v>29</v>
      </c>
      <c r="T7" s="10" t="s">
        <v>29</v>
      </c>
      <c r="U7" s="6">
        <v>83</v>
      </c>
      <c r="V7" s="6">
        <v>88</v>
      </c>
      <c r="W7" s="20">
        <v>86</v>
      </c>
      <c r="X7" s="18">
        <f>(R7+V7)*4+U7*2+W7*3</f>
        <v>1156</v>
      </c>
      <c r="Y7" s="18">
        <v>13</v>
      </c>
      <c r="Z7" s="18">
        <f t="shared" si="1"/>
        <v>88.92307692307692</v>
      </c>
      <c r="AA7" s="18">
        <f t="shared" si="2"/>
        <v>2434.5</v>
      </c>
      <c r="AB7" s="18">
        <f t="shared" si="3"/>
        <v>27.5</v>
      </c>
      <c r="AC7" s="18">
        <f t="shared" si="4"/>
        <v>88.527272727272731</v>
      </c>
    </row>
    <row r="8" spans="1:43" s="2" customFormat="1" ht="15" customHeight="1" x14ac:dyDescent="0.15">
      <c r="A8" s="6">
        <v>5</v>
      </c>
      <c r="B8" s="10" t="s">
        <v>36</v>
      </c>
      <c r="C8" s="10" t="s">
        <v>37</v>
      </c>
      <c r="D8" s="10" t="s">
        <v>29</v>
      </c>
      <c r="E8" s="7">
        <v>88</v>
      </c>
      <c r="F8" s="7">
        <v>72</v>
      </c>
      <c r="G8" s="7">
        <v>93</v>
      </c>
      <c r="H8" s="7">
        <v>95</v>
      </c>
      <c r="I8" s="7">
        <v>93</v>
      </c>
      <c r="J8" s="7">
        <v>90</v>
      </c>
      <c r="K8" s="18">
        <f>E8*5+F8*2+G8*2+H8*2+I8*2+J8*2</f>
        <v>1326</v>
      </c>
      <c r="L8" s="18">
        <v>15.5</v>
      </c>
      <c r="M8" s="19">
        <f t="shared" si="0"/>
        <v>85.548387096774192</v>
      </c>
      <c r="N8" s="9"/>
      <c r="O8" s="10" t="s">
        <v>36</v>
      </c>
      <c r="P8" s="10" t="s">
        <v>37</v>
      </c>
      <c r="Q8" s="10" t="s">
        <v>29</v>
      </c>
      <c r="R8" s="10" t="s">
        <v>28</v>
      </c>
      <c r="S8" s="10" t="s">
        <v>29</v>
      </c>
      <c r="T8" s="7">
        <v>92</v>
      </c>
      <c r="U8" s="6">
        <v>81</v>
      </c>
      <c r="V8" s="6">
        <v>95</v>
      </c>
      <c r="W8" s="20">
        <v>83</v>
      </c>
      <c r="X8" s="18">
        <f>(R8+V8)*4+U8*2+W8*3+T8*2</f>
        <v>1355</v>
      </c>
      <c r="Y8" s="18">
        <v>15</v>
      </c>
      <c r="Z8" s="18">
        <f t="shared" si="1"/>
        <v>90.333333333333329</v>
      </c>
      <c r="AA8" s="18">
        <f t="shared" si="2"/>
        <v>2681</v>
      </c>
      <c r="AB8" s="18">
        <f t="shared" si="3"/>
        <v>30.5</v>
      </c>
      <c r="AC8" s="18">
        <f t="shared" si="4"/>
        <v>87.901639344262293</v>
      </c>
    </row>
    <row r="9" spans="1:43" s="2" customFormat="1" ht="15" customHeight="1" x14ac:dyDescent="0.15">
      <c r="A9" s="6">
        <v>6</v>
      </c>
      <c r="B9" s="10" t="s">
        <v>38</v>
      </c>
      <c r="C9" s="10" t="s">
        <v>39</v>
      </c>
      <c r="D9" s="7">
        <v>95</v>
      </c>
      <c r="E9" s="7">
        <v>88</v>
      </c>
      <c r="F9" s="7">
        <v>81</v>
      </c>
      <c r="G9" s="7">
        <v>87</v>
      </c>
      <c r="H9" s="7">
        <v>90</v>
      </c>
      <c r="I9" s="7">
        <v>81</v>
      </c>
      <c r="J9" s="7">
        <v>83</v>
      </c>
      <c r="K9" s="18">
        <f>D9*1.5+E9*5+F9*2+G9*2+H9*2+I9*2+J9*2</f>
        <v>1426.5</v>
      </c>
      <c r="L9" s="18">
        <f>1.5+5+2+2+2+2+2</f>
        <v>16.5</v>
      </c>
      <c r="M9" s="19">
        <f t="shared" si="0"/>
        <v>86.454545454545453</v>
      </c>
      <c r="N9" s="9"/>
      <c r="O9" s="10" t="s">
        <v>38</v>
      </c>
      <c r="P9" s="10" t="s">
        <v>39</v>
      </c>
      <c r="Q9" s="7">
        <v>92</v>
      </c>
      <c r="R9" s="10" t="s">
        <v>28</v>
      </c>
      <c r="S9" s="7">
        <v>84</v>
      </c>
      <c r="T9" s="10" t="s">
        <v>29</v>
      </c>
      <c r="U9" s="6">
        <v>84</v>
      </c>
      <c r="V9" s="6">
        <v>91</v>
      </c>
      <c r="W9" s="20">
        <v>84</v>
      </c>
      <c r="X9" s="18">
        <f>(R9+V9)*4+U9*2+W9*3+S9*1+Q9*0.5</f>
        <v>1294</v>
      </c>
      <c r="Y9" s="18">
        <v>14.5</v>
      </c>
      <c r="Z9" s="18">
        <f t="shared" si="1"/>
        <v>89.241379310344826</v>
      </c>
      <c r="AA9" s="18">
        <f t="shared" si="2"/>
        <v>2720.5</v>
      </c>
      <c r="AB9" s="18">
        <f t="shared" si="3"/>
        <v>31</v>
      </c>
      <c r="AC9" s="18">
        <f t="shared" si="4"/>
        <v>87.758064516129039</v>
      </c>
    </row>
    <row r="10" spans="1:43" s="2" customFormat="1" ht="15" customHeight="1" x14ac:dyDescent="0.15">
      <c r="A10" s="6">
        <v>7</v>
      </c>
      <c r="B10" s="10" t="s">
        <v>40</v>
      </c>
      <c r="C10" s="10" t="s">
        <v>41</v>
      </c>
      <c r="D10" s="7">
        <v>96</v>
      </c>
      <c r="E10" s="7">
        <v>88</v>
      </c>
      <c r="F10" s="7">
        <v>64</v>
      </c>
      <c r="G10" s="7">
        <v>88</v>
      </c>
      <c r="H10" s="7">
        <v>92</v>
      </c>
      <c r="I10" s="7">
        <v>93</v>
      </c>
      <c r="J10" s="7">
        <v>90</v>
      </c>
      <c r="K10" s="18">
        <f>D10*1.5+E10*5+F10*2+G10*2+H10*2+I10*2+J10*2</f>
        <v>1438</v>
      </c>
      <c r="L10" s="18">
        <f>1.5+5+2+2+2+2+2</f>
        <v>16.5</v>
      </c>
      <c r="M10" s="19">
        <f t="shared" si="0"/>
        <v>87.151515151515156</v>
      </c>
      <c r="N10" s="9"/>
      <c r="O10" s="10" t="s">
        <v>40</v>
      </c>
      <c r="P10" s="10" t="s">
        <v>41</v>
      </c>
      <c r="Q10" s="7">
        <v>90</v>
      </c>
      <c r="R10" s="10" t="s">
        <v>28</v>
      </c>
      <c r="S10" s="7">
        <v>90</v>
      </c>
      <c r="T10" s="10" t="s">
        <v>29</v>
      </c>
      <c r="U10" s="6">
        <v>84</v>
      </c>
      <c r="V10" s="6">
        <v>88</v>
      </c>
      <c r="W10" s="20">
        <v>81</v>
      </c>
      <c r="X10" s="18">
        <f>(R10+V10)*4+U10*2+W10*3+S10*1+Q10*0.5</f>
        <v>1278</v>
      </c>
      <c r="Y10" s="18">
        <v>14.5</v>
      </c>
      <c r="Z10" s="18">
        <f t="shared" si="1"/>
        <v>88.137931034482762</v>
      </c>
      <c r="AA10" s="18">
        <f t="shared" si="2"/>
        <v>2716</v>
      </c>
      <c r="AB10" s="18">
        <f t="shared" si="3"/>
        <v>31</v>
      </c>
      <c r="AC10" s="18">
        <f t="shared" si="4"/>
        <v>87.612903225806448</v>
      </c>
    </row>
    <row r="11" spans="1:43" s="2" customFormat="1" ht="15" customHeight="1" x14ac:dyDescent="0.15">
      <c r="A11" s="6">
        <v>8</v>
      </c>
      <c r="B11" s="10" t="s">
        <v>42</v>
      </c>
      <c r="C11" s="10" t="s">
        <v>43</v>
      </c>
      <c r="D11" s="7">
        <v>94</v>
      </c>
      <c r="E11" s="7">
        <v>89</v>
      </c>
      <c r="F11" s="7">
        <v>82</v>
      </c>
      <c r="G11" s="7">
        <v>87</v>
      </c>
      <c r="H11" s="7">
        <v>87</v>
      </c>
      <c r="I11" s="7">
        <v>94</v>
      </c>
      <c r="J11" s="10" t="s">
        <v>29</v>
      </c>
      <c r="K11" s="18">
        <f>D11*1.5+E11*5+F11*2+G11*2+H11*2+I11*2</f>
        <v>1286</v>
      </c>
      <c r="L11" s="18">
        <f>1.5+5+2+2+2+2</f>
        <v>14.5</v>
      </c>
      <c r="M11" s="19">
        <f t="shared" si="0"/>
        <v>88.689655172413794</v>
      </c>
      <c r="N11" s="9"/>
      <c r="O11" s="10" t="s">
        <v>42</v>
      </c>
      <c r="P11" s="10" t="s">
        <v>43</v>
      </c>
      <c r="Q11" s="7">
        <v>90</v>
      </c>
      <c r="R11" s="10" t="s">
        <v>44</v>
      </c>
      <c r="S11" s="10" t="s">
        <v>29</v>
      </c>
      <c r="T11" s="10" t="s">
        <v>29</v>
      </c>
      <c r="U11" s="6">
        <v>91</v>
      </c>
      <c r="V11" s="6">
        <v>91</v>
      </c>
      <c r="W11" s="20">
        <v>76</v>
      </c>
      <c r="X11" s="18">
        <f>(R11+V11)*4+U11*2+W11*3+Q11*0.5</f>
        <v>1119</v>
      </c>
      <c r="Y11" s="18">
        <v>13</v>
      </c>
      <c r="Z11" s="18">
        <f t="shared" si="1"/>
        <v>86.07692307692308</v>
      </c>
      <c r="AA11" s="18">
        <f t="shared" si="2"/>
        <v>2405</v>
      </c>
      <c r="AB11" s="18">
        <f t="shared" si="3"/>
        <v>27.5</v>
      </c>
      <c r="AC11" s="18">
        <f t="shared" si="4"/>
        <v>87.454545454545453</v>
      </c>
    </row>
    <row r="12" spans="1:43" s="2" customFormat="1" ht="15" customHeight="1" x14ac:dyDescent="0.15">
      <c r="A12" s="6">
        <v>9</v>
      </c>
      <c r="B12" s="10" t="s">
        <v>45</v>
      </c>
      <c r="C12" s="10" t="s">
        <v>46</v>
      </c>
      <c r="D12" s="7">
        <v>96</v>
      </c>
      <c r="E12" s="7">
        <v>86</v>
      </c>
      <c r="F12" s="7">
        <v>67</v>
      </c>
      <c r="G12" s="7">
        <v>86</v>
      </c>
      <c r="H12" s="7">
        <v>90</v>
      </c>
      <c r="I12" s="7">
        <v>90</v>
      </c>
      <c r="J12" s="10" t="s">
        <v>29</v>
      </c>
      <c r="K12" s="18">
        <f>D12*1.5+E12*5+F12*2+G12*2+H12*2+I12*2</f>
        <v>1240</v>
      </c>
      <c r="L12" s="18">
        <f>1.5+5+2+2+2+2</f>
        <v>14.5</v>
      </c>
      <c r="M12" s="19">
        <f t="shared" si="0"/>
        <v>85.517241379310349</v>
      </c>
      <c r="N12" s="9"/>
      <c r="O12" s="10" t="s">
        <v>45</v>
      </c>
      <c r="P12" s="10" t="s">
        <v>46</v>
      </c>
      <c r="Q12" s="10" t="s">
        <v>29</v>
      </c>
      <c r="R12" s="10" t="s">
        <v>28</v>
      </c>
      <c r="S12" s="10" t="s">
        <v>29</v>
      </c>
      <c r="T12" s="10" t="s">
        <v>29</v>
      </c>
      <c r="U12" s="6">
        <v>83</v>
      </c>
      <c r="V12" s="6">
        <v>91</v>
      </c>
      <c r="W12" s="20">
        <v>79</v>
      </c>
      <c r="X12" s="18">
        <f>(R12+V12)*4+U12*2+W12*3</f>
        <v>1147</v>
      </c>
      <c r="Y12" s="18">
        <v>13</v>
      </c>
      <c r="Z12" s="18">
        <f t="shared" si="1"/>
        <v>88.230769230769226</v>
      </c>
      <c r="AA12" s="18">
        <f t="shared" si="2"/>
        <v>2387</v>
      </c>
      <c r="AB12" s="18">
        <f t="shared" si="3"/>
        <v>27.5</v>
      </c>
      <c r="AC12" s="18">
        <f t="shared" si="4"/>
        <v>86.8</v>
      </c>
    </row>
    <row r="13" spans="1:43" s="2" customFormat="1" ht="15" customHeight="1" x14ac:dyDescent="0.15">
      <c r="A13" s="6">
        <v>10</v>
      </c>
      <c r="B13" s="10" t="s">
        <v>47</v>
      </c>
      <c r="C13" s="10" t="s">
        <v>48</v>
      </c>
      <c r="D13" s="7">
        <v>95</v>
      </c>
      <c r="E13" s="7">
        <v>85</v>
      </c>
      <c r="F13" s="7">
        <v>79</v>
      </c>
      <c r="G13" s="7">
        <v>85</v>
      </c>
      <c r="H13" s="7">
        <v>86</v>
      </c>
      <c r="I13" s="7">
        <v>87</v>
      </c>
      <c r="J13" s="10" t="s">
        <v>29</v>
      </c>
      <c r="K13" s="18">
        <f>D13*1.5+E13*5+F13*2+G13*2+H13*2+I13*2</f>
        <v>1241.5</v>
      </c>
      <c r="L13" s="18">
        <f>1.5+5+2+2+2+2</f>
        <v>14.5</v>
      </c>
      <c r="M13" s="19">
        <f t="shared" si="0"/>
        <v>85.620689655172413</v>
      </c>
      <c r="N13" s="9"/>
      <c r="O13" s="10" t="s">
        <v>47</v>
      </c>
      <c r="P13" s="10" t="s">
        <v>48</v>
      </c>
      <c r="Q13" s="10" t="s">
        <v>29</v>
      </c>
      <c r="R13" s="10" t="s">
        <v>28</v>
      </c>
      <c r="S13" s="10" t="s">
        <v>29</v>
      </c>
      <c r="T13" s="10" t="s">
        <v>29</v>
      </c>
      <c r="U13" s="6">
        <v>83</v>
      </c>
      <c r="V13" s="6">
        <v>86</v>
      </c>
      <c r="W13" s="20">
        <v>85</v>
      </c>
      <c r="X13" s="18">
        <f>(R13+V13)*4+U13*2+W13*3</f>
        <v>1145</v>
      </c>
      <c r="Y13" s="18">
        <v>13</v>
      </c>
      <c r="Z13" s="18">
        <f t="shared" si="1"/>
        <v>88.07692307692308</v>
      </c>
      <c r="AA13" s="18">
        <f t="shared" si="2"/>
        <v>2386.5</v>
      </c>
      <c r="AB13" s="18">
        <f t="shared" si="3"/>
        <v>27.5</v>
      </c>
      <c r="AC13" s="18">
        <f t="shared" si="4"/>
        <v>86.781818181818181</v>
      </c>
    </row>
    <row r="14" spans="1:43" s="2" customFormat="1" ht="15" customHeight="1" x14ac:dyDescent="0.15">
      <c r="A14" s="6">
        <v>11</v>
      </c>
      <c r="B14" s="10" t="s">
        <v>49</v>
      </c>
      <c r="C14" s="10" t="s">
        <v>50</v>
      </c>
      <c r="D14" s="7">
        <v>95</v>
      </c>
      <c r="E14" s="7">
        <v>90</v>
      </c>
      <c r="F14" s="7">
        <v>73</v>
      </c>
      <c r="G14" s="7">
        <v>79</v>
      </c>
      <c r="H14" s="7">
        <v>70</v>
      </c>
      <c r="I14" s="7">
        <v>92</v>
      </c>
      <c r="J14" s="10" t="s">
        <v>29</v>
      </c>
      <c r="K14" s="18">
        <f>D14*1.5+E14*5+F14*2+G14*2+H14*2+I14*2</f>
        <v>1220.5</v>
      </c>
      <c r="L14" s="18">
        <f>1.5+5+2+2+2+2</f>
        <v>14.5</v>
      </c>
      <c r="M14" s="19">
        <f t="shared" si="0"/>
        <v>84.172413793103445</v>
      </c>
      <c r="N14" s="9"/>
      <c r="O14" s="10" t="s">
        <v>49</v>
      </c>
      <c r="P14" s="10" t="s">
        <v>50</v>
      </c>
      <c r="Q14" s="7">
        <v>90</v>
      </c>
      <c r="R14" s="10" t="s">
        <v>28</v>
      </c>
      <c r="S14" s="7">
        <v>89</v>
      </c>
      <c r="T14" s="10" t="s">
        <v>29</v>
      </c>
      <c r="U14" s="6">
        <v>91</v>
      </c>
      <c r="V14" s="6">
        <v>87</v>
      </c>
      <c r="W14" s="20">
        <v>84</v>
      </c>
      <c r="X14" s="18">
        <f>(R14+V14)*4+U14*2+W14*3+S14*1+Q14*0.5</f>
        <v>1296</v>
      </c>
      <c r="Y14" s="18">
        <v>14.5</v>
      </c>
      <c r="Z14" s="18">
        <f t="shared" si="1"/>
        <v>89.379310344827587</v>
      </c>
      <c r="AA14" s="18">
        <f t="shared" si="2"/>
        <v>2516.5</v>
      </c>
      <c r="AB14" s="18">
        <f t="shared" si="3"/>
        <v>29</v>
      </c>
      <c r="AC14" s="18">
        <f t="shared" si="4"/>
        <v>86.775862068965523</v>
      </c>
    </row>
    <row r="15" spans="1:43" s="2" customFormat="1" ht="15" customHeight="1" x14ac:dyDescent="0.15">
      <c r="A15" s="6">
        <v>12</v>
      </c>
      <c r="B15" s="10" t="s">
        <v>51</v>
      </c>
      <c r="C15" s="10" t="s">
        <v>52</v>
      </c>
      <c r="D15" s="7">
        <v>95</v>
      </c>
      <c r="E15" s="7">
        <v>89</v>
      </c>
      <c r="F15" s="7">
        <v>72</v>
      </c>
      <c r="G15" s="7">
        <v>84</v>
      </c>
      <c r="H15" s="7">
        <v>89</v>
      </c>
      <c r="I15" s="7">
        <v>90</v>
      </c>
      <c r="J15" s="10" t="s">
        <v>29</v>
      </c>
      <c r="K15" s="18">
        <f>D15*1.5+E15*5+F15*2+G15*2+H15*2+I15*2</f>
        <v>1257.5</v>
      </c>
      <c r="L15" s="18">
        <f>1.5+5+2+2+2+2</f>
        <v>14.5</v>
      </c>
      <c r="M15" s="19">
        <f t="shared" si="0"/>
        <v>86.724137931034477</v>
      </c>
      <c r="N15" s="9"/>
      <c r="O15" s="10" t="s">
        <v>51</v>
      </c>
      <c r="P15" s="10" t="s">
        <v>52</v>
      </c>
      <c r="Q15" s="7">
        <v>89</v>
      </c>
      <c r="R15" s="10" t="s">
        <v>28</v>
      </c>
      <c r="S15" s="10" t="s">
        <v>29</v>
      </c>
      <c r="T15" s="10" t="s">
        <v>29</v>
      </c>
      <c r="U15" s="6">
        <v>91</v>
      </c>
      <c r="V15" s="6">
        <v>87</v>
      </c>
      <c r="W15" s="20">
        <v>72</v>
      </c>
      <c r="X15" s="18">
        <f>(R15+V15)*4+U15*2+W15*3+Q15*0.5</f>
        <v>1170.5</v>
      </c>
      <c r="Y15" s="18">
        <v>13.5</v>
      </c>
      <c r="Z15" s="18">
        <f t="shared" si="1"/>
        <v>86.703703703703709</v>
      </c>
      <c r="AA15" s="18">
        <f t="shared" si="2"/>
        <v>2428</v>
      </c>
      <c r="AB15" s="18">
        <f t="shared" si="3"/>
        <v>28</v>
      </c>
      <c r="AC15" s="18">
        <f t="shared" si="4"/>
        <v>86.714285714285708</v>
      </c>
    </row>
    <row r="16" spans="1:43" s="2" customFormat="1" ht="15" customHeight="1" x14ac:dyDescent="0.15">
      <c r="A16" s="6">
        <v>13</v>
      </c>
      <c r="B16" s="10" t="s">
        <v>53</v>
      </c>
      <c r="C16" s="10" t="s">
        <v>54</v>
      </c>
      <c r="D16" s="7">
        <v>92</v>
      </c>
      <c r="E16" s="7">
        <v>90</v>
      </c>
      <c r="F16" s="7">
        <v>72</v>
      </c>
      <c r="G16" s="7">
        <v>83</v>
      </c>
      <c r="H16" s="7">
        <v>73</v>
      </c>
      <c r="I16" s="7">
        <v>82</v>
      </c>
      <c r="J16" s="7">
        <v>83</v>
      </c>
      <c r="K16" s="18">
        <f>D16*1.5+E16*5+F16*2+G16*2+H16*2+I16*2+J16*2</f>
        <v>1374</v>
      </c>
      <c r="L16" s="18">
        <f>1.5+5+2+2+2+2+2</f>
        <v>16.5</v>
      </c>
      <c r="M16" s="19">
        <f t="shared" si="0"/>
        <v>83.272727272727266</v>
      </c>
      <c r="N16" s="9"/>
      <c r="O16" s="10" t="s">
        <v>53</v>
      </c>
      <c r="P16" s="10" t="s">
        <v>54</v>
      </c>
      <c r="Q16" s="10" t="s">
        <v>29</v>
      </c>
      <c r="R16" s="10" t="s">
        <v>28</v>
      </c>
      <c r="S16" s="10" t="s">
        <v>29</v>
      </c>
      <c r="T16" s="7">
        <v>84</v>
      </c>
      <c r="U16" s="6">
        <v>91</v>
      </c>
      <c r="V16" s="6">
        <v>91</v>
      </c>
      <c r="W16" s="20">
        <v>84</v>
      </c>
      <c r="X16" s="18">
        <f>(R16+V16)*4+U16*2+W16*3+T16*2</f>
        <v>1346</v>
      </c>
      <c r="Y16" s="18">
        <v>15</v>
      </c>
      <c r="Z16" s="18">
        <f t="shared" si="1"/>
        <v>89.733333333333334</v>
      </c>
      <c r="AA16" s="18">
        <f t="shared" si="2"/>
        <v>2720</v>
      </c>
      <c r="AB16" s="18">
        <f t="shared" si="3"/>
        <v>31.5</v>
      </c>
      <c r="AC16" s="18">
        <f t="shared" si="4"/>
        <v>86.349206349206355</v>
      </c>
    </row>
    <row r="17" spans="1:29" s="2" customFormat="1" ht="15" customHeight="1" x14ac:dyDescent="0.15">
      <c r="A17" s="6">
        <v>14</v>
      </c>
      <c r="B17" s="10" t="s">
        <v>55</v>
      </c>
      <c r="C17" s="10" t="s">
        <v>56</v>
      </c>
      <c r="D17" s="7">
        <v>96</v>
      </c>
      <c r="E17" s="7">
        <v>88</v>
      </c>
      <c r="F17" s="7">
        <v>73</v>
      </c>
      <c r="G17" s="7">
        <v>83</v>
      </c>
      <c r="H17" s="7">
        <v>95</v>
      </c>
      <c r="I17" s="7">
        <v>92</v>
      </c>
      <c r="J17" s="10" t="s">
        <v>29</v>
      </c>
      <c r="K17" s="18">
        <f>D17*1.5+E17*5+F17*2+G17*2+H17*2+I17*2</f>
        <v>1270</v>
      </c>
      <c r="L17" s="18">
        <f>1.5+5+2+2+2+2</f>
        <v>14.5</v>
      </c>
      <c r="M17" s="19">
        <f t="shared" si="0"/>
        <v>87.58620689655173</v>
      </c>
      <c r="N17" s="9"/>
      <c r="O17" s="10" t="s">
        <v>55</v>
      </c>
      <c r="P17" s="10" t="s">
        <v>56</v>
      </c>
      <c r="Q17" s="10" t="s">
        <v>29</v>
      </c>
      <c r="R17" s="10" t="s">
        <v>44</v>
      </c>
      <c r="S17" s="10" t="s">
        <v>29</v>
      </c>
      <c r="T17" s="7">
        <v>83</v>
      </c>
      <c r="U17" s="6">
        <v>81</v>
      </c>
      <c r="V17" s="6">
        <v>93</v>
      </c>
      <c r="W17" s="20">
        <v>92</v>
      </c>
      <c r="X17" s="18">
        <f>(R17+V17)*4+U17*2+W17*3+T17*2</f>
        <v>1276</v>
      </c>
      <c r="Y17" s="18">
        <v>15</v>
      </c>
      <c r="Z17" s="18">
        <f t="shared" si="1"/>
        <v>85.066666666666663</v>
      </c>
      <c r="AA17" s="18">
        <f t="shared" si="2"/>
        <v>2546</v>
      </c>
      <c r="AB17" s="18">
        <f t="shared" si="3"/>
        <v>29.5</v>
      </c>
      <c r="AC17" s="18">
        <f t="shared" si="4"/>
        <v>86.305084745762713</v>
      </c>
    </row>
    <row r="18" spans="1:29" s="2" customFormat="1" ht="15" customHeight="1" x14ac:dyDescent="0.15">
      <c r="A18" s="6">
        <v>15</v>
      </c>
      <c r="B18" s="10" t="s">
        <v>57</v>
      </c>
      <c r="C18" s="10" t="s">
        <v>58</v>
      </c>
      <c r="D18" s="7">
        <v>94</v>
      </c>
      <c r="E18" s="7">
        <v>82</v>
      </c>
      <c r="F18" s="7">
        <v>85</v>
      </c>
      <c r="G18" s="7">
        <v>87</v>
      </c>
      <c r="H18" s="7">
        <v>90</v>
      </c>
      <c r="I18" s="7">
        <v>90</v>
      </c>
      <c r="J18" s="7">
        <v>84</v>
      </c>
      <c r="K18" s="18">
        <f>D18*1.5+E18*5+F18*2+G18*2+H18*2+I18*2+J18*2</f>
        <v>1423</v>
      </c>
      <c r="L18" s="18">
        <f>1.5+5+2+2+2+2+2</f>
        <v>16.5</v>
      </c>
      <c r="M18" s="19">
        <f t="shared" si="0"/>
        <v>86.242424242424249</v>
      </c>
      <c r="N18" s="9"/>
      <c r="O18" s="10" t="s">
        <v>57</v>
      </c>
      <c r="P18" s="10" t="s">
        <v>58</v>
      </c>
      <c r="Q18" s="10" t="s">
        <v>29</v>
      </c>
      <c r="R18" s="10" t="s">
        <v>28</v>
      </c>
      <c r="S18" s="10" t="s">
        <v>29</v>
      </c>
      <c r="T18" s="7">
        <v>77</v>
      </c>
      <c r="U18" s="6">
        <v>85</v>
      </c>
      <c r="V18" s="6">
        <v>84</v>
      </c>
      <c r="W18" s="20">
        <v>83</v>
      </c>
      <c r="X18" s="18">
        <f>(R18+V18)*4+U18*2+W18*3+T18*2</f>
        <v>1289</v>
      </c>
      <c r="Y18" s="18">
        <v>15</v>
      </c>
      <c r="Z18" s="18">
        <f t="shared" si="1"/>
        <v>85.933333333333337</v>
      </c>
      <c r="AA18" s="18">
        <f t="shared" si="2"/>
        <v>2712</v>
      </c>
      <c r="AB18" s="18">
        <f t="shared" si="3"/>
        <v>31.5</v>
      </c>
      <c r="AC18" s="18">
        <f t="shared" si="4"/>
        <v>86.095238095238102</v>
      </c>
    </row>
    <row r="19" spans="1:29" s="2" customFormat="1" ht="15" customHeight="1" x14ac:dyDescent="0.15">
      <c r="A19" s="6">
        <v>16</v>
      </c>
      <c r="B19" s="10" t="s">
        <v>59</v>
      </c>
      <c r="C19" s="10" t="s">
        <v>60</v>
      </c>
      <c r="D19" s="7">
        <v>93</v>
      </c>
      <c r="E19" s="7">
        <v>87</v>
      </c>
      <c r="F19" s="7">
        <v>77</v>
      </c>
      <c r="G19" s="7">
        <v>83</v>
      </c>
      <c r="H19" s="7">
        <v>86</v>
      </c>
      <c r="I19" s="7">
        <v>92</v>
      </c>
      <c r="J19" s="7">
        <v>92</v>
      </c>
      <c r="K19" s="18">
        <f>D19*1.5+E19*5+F19*2+G19*2+H19*2+I19*2+J19*2</f>
        <v>1434.5</v>
      </c>
      <c r="L19" s="18">
        <f>1.5+5+2+2+2+2+2</f>
        <v>16.5</v>
      </c>
      <c r="M19" s="19">
        <f t="shared" si="0"/>
        <v>86.939393939393938</v>
      </c>
      <c r="N19" s="9"/>
      <c r="O19" s="10" t="s">
        <v>59</v>
      </c>
      <c r="P19" s="10" t="s">
        <v>60</v>
      </c>
      <c r="Q19" s="7">
        <v>90</v>
      </c>
      <c r="R19" s="10" t="s">
        <v>28</v>
      </c>
      <c r="S19" s="10" t="s">
        <v>29</v>
      </c>
      <c r="T19" s="7">
        <v>87</v>
      </c>
      <c r="U19" s="6">
        <v>70</v>
      </c>
      <c r="V19" s="6">
        <v>91</v>
      </c>
      <c r="W19" s="20">
        <v>68</v>
      </c>
      <c r="X19" s="18">
        <f>(R19+V19)*4+U19*2+W19*3+T19*2+Q19*0.5</f>
        <v>1307</v>
      </c>
      <c r="Y19" s="18">
        <v>15.5</v>
      </c>
      <c r="Z19" s="18">
        <f t="shared" si="1"/>
        <v>84.322580645161295</v>
      </c>
      <c r="AA19" s="18">
        <f t="shared" si="2"/>
        <v>2741.5</v>
      </c>
      <c r="AB19" s="18">
        <f t="shared" si="3"/>
        <v>32</v>
      </c>
      <c r="AC19" s="18">
        <f t="shared" si="4"/>
        <v>85.671875</v>
      </c>
    </row>
    <row r="20" spans="1:29" s="2" customFormat="1" ht="15" customHeight="1" x14ac:dyDescent="0.15">
      <c r="A20" s="6">
        <v>17</v>
      </c>
      <c r="B20" s="10" t="s">
        <v>61</v>
      </c>
      <c r="C20" s="10" t="s">
        <v>62</v>
      </c>
      <c r="D20" s="7">
        <v>95</v>
      </c>
      <c r="E20" s="7">
        <v>88</v>
      </c>
      <c r="F20" s="7">
        <v>70</v>
      </c>
      <c r="G20" s="7">
        <v>88</v>
      </c>
      <c r="H20" s="7">
        <v>88</v>
      </c>
      <c r="I20" s="7">
        <v>91</v>
      </c>
      <c r="J20" s="10" t="s">
        <v>29</v>
      </c>
      <c r="K20" s="18">
        <f>D20*1.5+E20*5+F20*2+G20*2+H20*2+I20*2</f>
        <v>1256.5</v>
      </c>
      <c r="L20" s="18">
        <f>1.5+5+2+2+2+2</f>
        <v>14.5</v>
      </c>
      <c r="M20" s="19">
        <f t="shared" si="0"/>
        <v>86.65517241379311</v>
      </c>
      <c r="N20" s="9"/>
      <c r="O20" s="10" t="s">
        <v>61</v>
      </c>
      <c r="P20" s="10" t="s">
        <v>62</v>
      </c>
      <c r="Q20" s="10" t="s">
        <v>29</v>
      </c>
      <c r="R20" s="10" t="s">
        <v>63</v>
      </c>
      <c r="S20" s="10" t="s">
        <v>29</v>
      </c>
      <c r="T20" s="10" t="s">
        <v>29</v>
      </c>
      <c r="U20" s="6">
        <v>84</v>
      </c>
      <c r="V20" s="6">
        <v>84</v>
      </c>
      <c r="W20" s="20">
        <v>79</v>
      </c>
      <c r="X20" s="18">
        <f>(R20+V20)*4+U20*2+W20*3</f>
        <v>1081</v>
      </c>
      <c r="Y20" s="18">
        <v>13</v>
      </c>
      <c r="Z20" s="18">
        <f t="shared" si="1"/>
        <v>83.15384615384616</v>
      </c>
      <c r="AA20" s="18">
        <f t="shared" si="2"/>
        <v>2337.5</v>
      </c>
      <c r="AB20" s="18">
        <f t="shared" si="3"/>
        <v>27.5</v>
      </c>
      <c r="AC20" s="18">
        <f t="shared" si="4"/>
        <v>85</v>
      </c>
    </row>
    <row r="21" spans="1:29" s="2" customFormat="1" ht="15" customHeight="1" x14ac:dyDescent="0.15">
      <c r="A21" s="6">
        <v>18</v>
      </c>
      <c r="B21" s="10" t="s">
        <v>64</v>
      </c>
      <c r="C21" s="10" t="s">
        <v>65</v>
      </c>
      <c r="D21" s="7">
        <v>92</v>
      </c>
      <c r="E21" s="7">
        <v>86</v>
      </c>
      <c r="F21" s="7">
        <v>61</v>
      </c>
      <c r="G21" s="7">
        <v>86</v>
      </c>
      <c r="H21" s="7">
        <v>82</v>
      </c>
      <c r="I21" s="7">
        <v>83</v>
      </c>
      <c r="J21" s="10" t="s">
        <v>29</v>
      </c>
      <c r="K21" s="18">
        <f>D21*1.5+E21*5+F21*2+G21*2+H21*2+I21*2</f>
        <v>1192</v>
      </c>
      <c r="L21" s="18">
        <f>1.5+5+2+2+2+2</f>
        <v>14.5</v>
      </c>
      <c r="M21" s="19">
        <f t="shared" si="0"/>
        <v>82.206896551724142</v>
      </c>
      <c r="N21" s="9"/>
      <c r="O21" s="10" t="s">
        <v>64</v>
      </c>
      <c r="P21" s="10" t="s">
        <v>65</v>
      </c>
      <c r="Q21" s="10" t="s">
        <v>29</v>
      </c>
      <c r="R21" s="10" t="s">
        <v>28</v>
      </c>
      <c r="S21" s="10" t="s">
        <v>29</v>
      </c>
      <c r="T21" s="10" t="s">
        <v>29</v>
      </c>
      <c r="U21" s="6">
        <v>85</v>
      </c>
      <c r="V21" s="6">
        <v>86</v>
      </c>
      <c r="W21" s="20">
        <v>83</v>
      </c>
      <c r="X21" s="18">
        <f>(R21+V21)*4+U21*2+W21*3</f>
        <v>1143</v>
      </c>
      <c r="Y21" s="18">
        <v>13</v>
      </c>
      <c r="Z21" s="18">
        <f t="shared" si="1"/>
        <v>87.92307692307692</v>
      </c>
      <c r="AA21" s="18">
        <f t="shared" si="2"/>
        <v>2335</v>
      </c>
      <c r="AB21" s="18">
        <f t="shared" si="3"/>
        <v>27.5</v>
      </c>
      <c r="AC21" s="18">
        <f t="shared" si="4"/>
        <v>84.909090909090907</v>
      </c>
    </row>
    <row r="22" spans="1:29" s="2" customFormat="1" ht="15" customHeight="1" x14ac:dyDescent="0.15">
      <c r="A22" s="6">
        <v>19</v>
      </c>
      <c r="B22" s="10" t="s">
        <v>88</v>
      </c>
      <c r="C22" s="10" t="s">
        <v>89</v>
      </c>
      <c r="D22" s="7">
        <v>97</v>
      </c>
      <c r="E22" s="7">
        <v>86</v>
      </c>
      <c r="F22" s="7">
        <v>67</v>
      </c>
      <c r="G22" s="7">
        <v>91</v>
      </c>
      <c r="H22" s="7">
        <v>81</v>
      </c>
      <c r="I22" s="7">
        <v>87</v>
      </c>
      <c r="J22" s="10" t="s">
        <v>29</v>
      </c>
      <c r="K22" s="18">
        <f>D22*1.5+E22*5+F22*2+G22*2+H22*2+I22*2</f>
        <v>1227.5</v>
      </c>
      <c r="L22" s="18">
        <f>1.5+5+2+2+2+2</f>
        <v>14.5</v>
      </c>
      <c r="M22" s="19">
        <f t="shared" si="0"/>
        <v>84.65517241379311</v>
      </c>
      <c r="N22" s="9"/>
      <c r="O22" s="10" t="s">
        <v>88</v>
      </c>
      <c r="P22" s="10" t="s">
        <v>89</v>
      </c>
      <c r="Q22" s="7">
        <v>86</v>
      </c>
      <c r="R22" s="10" t="s">
        <v>28</v>
      </c>
      <c r="S22" s="7">
        <v>85</v>
      </c>
      <c r="T22" s="10" t="s">
        <v>29</v>
      </c>
      <c r="U22" s="6">
        <v>70</v>
      </c>
      <c r="V22" s="6">
        <v>85</v>
      </c>
      <c r="W22" s="20">
        <v>78</v>
      </c>
      <c r="X22" s="18">
        <f>(R22+V22)*4+U22*2+W22*3+Q22*0.5+S22*1</f>
        <v>1222</v>
      </c>
      <c r="Y22" s="18">
        <v>14.5</v>
      </c>
      <c r="Z22" s="18">
        <f t="shared" si="1"/>
        <v>84.275862068965523</v>
      </c>
      <c r="AA22" s="18">
        <f t="shared" si="2"/>
        <v>2449.5</v>
      </c>
      <c r="AB22" s="18">
        <f t="shared" si="3"/>
        <v>29</v>
      </c>
      <c r="AC22" s="18">
        <f t="shared" si="4"/>
        <v>84.465517241379317</v>
      </c>
    </row>
    <row r="23" spans="1:29" s="2" customFormat="1" ht="15" customHeight="1" x14ac:dyDescent="0.15">
      <c r="A23" s="6">
        <v>20</v>
      </c>
      <c r="B23" s="10" t="s">
        <v>66</v>
      </c>
      <c r="C23" s="10" t="s">
        <v>67</v>
      </c>
      <c r="D23" s="7">
        <v>96</v>
      </c>
      <c r="E23" s="7">
        <v>86</v>
      </c>
      <c r="F23" s="7">
        <v>64</v>
      </c>
      <c r="G23" s="7">
        <v>91</v>
      </c>
      <c r="H23" s="7">
        <v>90</v>
      </c>
      <c r="I23" s="7">
        <v>88</v>
      </c>
      <c r="J23" s="7">
        <v>87</v>
      </c>
      <c r="K23" s="18">
        <f>D23*1.5+E23*5+F23*2+G23*2+H23*2+I23*2+J23*2</f>
        <v>1414</v>
      </c>
      <c r="L23" s="18">
        <f>1.5+5+2+2+2+2+2</f>
        <v>16.5</v>
      </c>
      <c r="M23" s="19">
        <f t="shared" si="0"/>
        <v>85.696969696969703</v>
      </c>
      <c r="N23" s="9"/>
      <c r="O23" s="10" t="s">
        <v>66</v>
      </c>
      <c r="P23" s="10" t="s">
        <v>67</v>
      </c>
      <c r="Q23" s="10" t="s">
        <v>29</v>
      </c>
      <c r="R23" s="10" t="s">
        <v>44</v>
      </c>
      <c r="S23" s="10" t="s">
        <v>29</v>
      </c>
      <c r="T23" s="10" t="s">
        <v>29</v>
      </c>
      <c r="U23" s="6">
        <v>80</v>
      </c>
      <c r="V23" s="6">
        <v>92</v>
      </c>
      <c r="W23" s="20">
        <v>81</v>
      </c>
      <c r="X23" s="18">
        <f>(R23+V23)*4+U23*2+W23*3</f>
        <v>1071</v>
      </c>
      <c r="Y23" s="18">
        <v>13</v>
      </c>
      <c r="Z23" s="18">
        <f t="shared" si="1"/>
        <v>82.384615384615387</v>
      </c>
      <c r="AA23" s="18">
        <f t="shared" si="2"/>
        <v>2485</v>
      </c>
      <c r="AB23" s="18">
        <f t="shared" si="3"/>
        <v>29.5</v>
      </c>
      <c r="AC23" s="18">
        <f t="shared" si="4"/>
        <v>84.237288135593218</v>
      </c>
    </row>
    <row r="24" spans="1:29" s="2" customFormat="1" ht="15" customHeight="1" x14ac:dyDescent="0.15">
      <c r="A24" s="6">
        <v>21</v>
      </c>
      <c r="B24" s="10" t="s">
        <v>68</v>
      </c>
      <c r="C24" s="10" t="s">
        <v>69</v>
      </c>
      <c r="D24" s="7">
        <v>94</v>
      </c>
      <c r="E24" s="7">
        <v>85</v>
      </c>
      <c r="F24" s="7">
        <v>76</v>
      </c>
      <c r="G24" s="7">
        <v>93</v>
      </c>
      <c r="H24" s="7">
        <v>90</v>
      </c>
      <c r="I24" s="7">
        <v>89</v>
      </c>
      <c r="J24" s="7">
        <v>86</v>
      </c>
      <c r="K24" s="18">
        <f>D24*1.5+E24*5+F24*2+G24*2+H24*2+I24*2+J24*2</f>
        <v>1434</v>
      </c>
      <c r="L24" s="18">
        <f>1.5+5+2+2+2+2+2</f>
        <v>16.5</v>
      </c>
      <c r="M24" s="19">
        <f t="shared" si="0"/>
        <v>86.909090909090907</v>
      </c>
      <c r="N24" s="9"/>
      <c r="O24" s="10" t="s">
        <v>68</v>
      </c>
      <c r="P24" s="10" t="s">
        <v>69</v>
      </c>
      <c r="Q24" s="10" t="s">
        <v>29</v>
      </c>
      <c r="R24" s="10" t="s">
        <v>44</v>
      </c>
      <c r="S24" s="10" t="s">
        <v>29</v>
      </c>
      <c r="T24" s="10" t="s">
        <v>29</v>
      </c>
      <c r="U24" s="6">
        <v>80</v>
      </c>
      <c r="V24" s="6">
        <v>90</v>
      </c>
      <c r="W24" s="20">
        <v>75</v>
      </c>
      <c r="X24" s="18">
        <f>(R24+V24)*4+U24*2+W24*3</f>
        <v>1045</v>
      </c>
      <c r="Y24" s="18">
        <v>13</v>
      </c>
      <c r="Z24" s="18">
        <f t="shared" si="1"/>
        <v>80.384615384615387</v>
      </c>
      <c r="AA24" s="18">
        <f t="shared" si="2"/>
        <v>2479</v>
      </c>
      <c r="AB24" s="18">
        <f t="shared" si="3"/>
        <v>29.5</v>
      </c>
      <c r="AC24" s="18">
        <f t="shared" si="4"/>
        <v>84.033898305084747</v>
      </c>
    </row>
    <row r="25" spans="1:29" s="2" customFormat="1" ht="15" customHeight="1" x14ac:dyDescent="0.15">
      <c r="A25" s="6">
        <v>22</v>
      </c>
      <c r="B25" s="10" t="s">
        <v>70</v>
      </c>
      <c r="C25" s="10" t="s">
        <v>71</v>
      </c>
      <c r="D25" s="7">
        <v>95</v>
      </c>
      <c r="E25" s="7">
        <v>86</v>
      </c>
      <c r="F25" s="7">
        <v>72</v>
      </c>
      <c r="G25" s="7">
        <v>83</v>
      </c>
      <c r="H25" s="7">
        <v>83</v>
      </c>
      <c r="I25" s="7">
        <v>90</v>
      </c>
      <c r="J25" s="10" t="s">
        <v>29</v>
      </c>
      <c r="K25" s="18">
        <f>D25*1.5+E25*5+F25*2+G25*2+H25*2+I25*2</f>
        <v>1228.5</v>
      </c>
      <c r="L25" s="18">
        <f>1.5+5+2+2+2+2</f>
        <v>14.5</v>
      </c>
      <c r="M25" s="19">
        <f t="shared" si="0"/>
        <v>84.724137931034477</v>
      </c>
      <c r="N25" s="9"/>
      <c r="O25" s="10" t="s">
        <v>70</v>
      </c>
      <c r="P25" s="10" t="s">
        <v>71</v>
      </c>
      <c r="Q25" s="7">
        <v>88</v>
      </c>
      <c r="R25" s="10" t="s">
        <v>28</v>
      </c>
      <c r="S25" s="7">
        <v>85</v>
      </c>
      <c r="T25" s="10" t="s">
        <v>29</v>
      </c>
      <c r="U25" s="6">
        <v>70</v>
      </c>
      <c r="V25" s="6">
        <v>83</v>
      </c>
      <c r="W25" s="20">
        <v>68</v>
      </c>
      <c r="X25" s="18">
        <f>(R25+V25)*4+U25*2+W25*3+S25*1+Q25*0.5</f>
        <v>1185</v>
      </c>
      <c r="Y25" s="18">
        <v>14.5</v>
      </c>
      <c r="Z25" s="18">
        <f t="shared" si="1"/>
        <v>81.724137931034477</v>
      </c>
      <c r="AA25" s="18">
        <f t="shared" si="2"/>
        <v>2413.5</v>
      </c>
      <c r="AB25" s="18">
        <f t="shared" si="3"/>
        <v>29</v>
      </c>
      <c r="AC25" s="18">
        <f t="shared" si="4"/>
        <v>83.224137931034477</v>
      </c>
    </row>
    <row r="26" spans="1:29" s="2" customFormat="1" ht="15" customHeight="1" x14ac:dyDescent="0.15">
      <c r="A26" s="6">
        <v>23</v>
      </c>
      <c r="B26" s="10" t="s">
        <v>72</v>
      </c>
      <c r="C26" s="10" t="s">
        <v>73</v>
      </c>
      <c r="D26" s="7">
        <v>86</v>
      </c>
      <c r="E26" s="7">
        <v>80</v>
      </c>
      <c r="F26" s="7">
        <v>69</v>
      </c>
      <c r="G26" s="7">
        <v>81</v>
      </c>
      <c r="H26" s="7">
        <v>80</v>
      </c>
      <c r="I26" s="7">
        <v>82</v>
      </c>
      <c r="J26" s="10" t="s">
        <v>29</v>
      </c>
      <c r="K26" s="18">
        <f>D26*1.5+E26*5+F26*2+G26*2+H26*2+I26*2</f>
        <v>1153</v>
      </c>
      <c r="L26" s="18">
        <f>1.5+5+2+2+2+2</f>
        <v>14.5</v>
      </c>
      <c r="M26" s="19">
        <f t="shared" si="0"/>
        <v>79.517241379310349</v>
      </c>
      <c r="N26" s="9"/>
      <c r="O26" s="10" t="s">
        <v>72</v>
      </c>
      <c r="P26" s="10" t="s">
        <v>73</v>
      </c>
      <c r="Q26" s="10" t="s">
        <v>29</v>
      </c>
      <c r="R26" s="10" t="s">
        <v>28</v>
      </c>
      <c r="S26" s="10" t="s">
        <v>29</v>
      </c>
      <c r="T26" s="10" t="s">
        <v>29</v>
      </c>
      <c r="U26" s="6">
        <v>83</v>
      </c>
      <c r="V26" s="6">
        <v>90</v>
      </c>
      <c r="W26" s="20">
        <v>75</v>
      </c>
      <c r="X26" s="18">
        <f>(R26+V26)*4+U26*2+W26*3</f>
        <v>1131</v>
      </c>
      <c r="Y26" s="18">
        <v>13</v>
      </c>
      <c r="Z26" s="18">
        <f t="shared" si="1"/>
        <v>87</v>
      </c>
      <c r="AA26" s="18">
        <f t="shared" si="2"/>
        <v>2284</v>
      </c>
      <c r="AB26" s="18">
        <f t="shared" si="3"/>
        <v>27.5</v>
      </c>
      <c r="AC26" s="18">
        <f t="shared" si="4"/>
        <v>83.054545454545448</v>
      </c>
    </row>
    <row r="27" spans="1:29" s="2" customFormat="1" ht="15" customHeight="1" x14ac:dyDescent="0.15">
      <c r="A27" s="6">
        <v>24</v>
      </c>
      <c r="B27" s="10" t="s">
        <v>74</v>
      </c>
      <c r="C27" s="10" t="s">
        <v>75</v>
      </c>
      <c r="D27" s="7">
        <v>94</v>
      </c>
      <c r="E27" s="7">
        <v>83</v>
      </c>
      <c r="F27" s="7">
        <v>64</v>
      </c>
      <c r="G27" s="7">
        <v>87</v>
      </c>
      <c r="H27" s="7">
        <v>78</v>
      </c>
      <c r="I27" s="7">
        <v>91</v>
      </c>
      <c r="J27" s="7">
        <v>78</v>
      </c>
      <c r="K27" s="18">
        <f>D27*1.5+E27*5+F27*2+G27*2+H27*2+I27*2+J27*2</f>
        <v>1352</v>
      </c>
      <c r="L27" s="18">
        <f>1.5+5+2+2+2+2+2</f>
        <v>16.5</v>
      </c>
      <c r="M27" s="19">
        <f t="shared" si="0"/>
        <v>81.939393939393938</v>
      </c>
      <c r="N27" s="9"/>
      <c r="O27" s="10" t="s">
        <v>74</v>
      </c>
      <c r="P27" s="10" t="s">
        <v>75</v>
      </c>
      <c r="Q27" s="10" t="s">
        <v>29</v>
      </c>
      <c r="R27" s="10" t="s">
        <v>28</v>
      </c>
      <c r="S27" s="10" t="s">
        <v>29</v>
      </c>
      <c r="T27" s="10" t="s">
        <v>29</v>
      </c>
      <c r="U27" s="6">
        <v>70</v>
      </c>
      <c r="V27" s="6">
        <v>85</v>
      </c>
      <c r="W27" s="20">
        <v>74</v>
      </c>
      <c r="X27" s="18">
        <f>(R27+V27)*4+U27*2+W27*3</f>
        <v>1082</v>
      </c>
      <c r="Y27" s="18">
        <v>13</v>
      </c>
      <c r="Z27" s="18">
        <f t="shared" si="1"/>
        <v>83.230769230769226</v>
      </c>
      <c r="AA27" s="18">
        <f t="shared" si="2"/>
        <v>2434</v>
      </c>
      <c r="AB27" s="18">
        <f t="shared" si="3"/>
        <v>29.5</v>
      </c>
      <c r="AC27" s="18">
        <f t="shared" si="4"/>
        <v>82.508474576271183</v>
      </c>
    </row>
    <row r="28" spans="1:29" s="2" customFormat="1" ht="15" customHeight="1" x14ac:dyDescent="0.15">
      <c r="A28" s="6">
        <v>25</v>
      </c>
      <c r="B28" s="10" t="s">
        <v>76</v>
      </c>
      <c r="C28" s="10" t="s">
        <v>77</v>
      </c>
      <c r="D28" s="7">
        <v>89</v>
      </c>
      <c r="E28" s="7">
        <v>80</v>
      </c>
      <c r="F28" s="7">
        <v>73</v>
      </c>
      <c r="G28" s="7">
        <v>80</v>
      </c>
      <c r="H28" s="7">
        <v>78</v>
      </c>
      <c r="I28" s="7">
        <v>81</v>
      </c>
      <c r="J28" s="7">
        <v>77</v>
      </c>
      <c r="K28" s="18">
        <f>D28*1.5+E28*5+F28*2+G28*2+H28*2+I28*2+J28*2</f>
        <v>1311.5</v>
      </c>
      <c r="L28" s="18">
        <f>1.5+5+2+2+2+2+2</f>
        <v>16.5</v>
      </c>
      <c r="M28" s="19">
        <f t="shared" si="0"/>
        <v>79.484848484848484</v>
      </c>
      <c r="N28" s="9"/>
      <c r="O28" s="10" t="s">
        <v>76</v>
      </c>
      <c r="P28" s="10" t="s">
        <v>77</v>
      </c>
      <c r="Q28" s="10" t="s">
        <v>29</v>
      </c>
      <c r="R28" s="10" t="s">
        <v>28</v>
      </c>
      <c r="S28" s="10" t="s">
        <v>29</v>
      </c>
      <c r="T28" s="10" t="s">
        <v>29</v>
      </c>
      <c r="U28" s="6">
        <v>85</v>
      </c>
      <c r="V28" s="6">
        <v>81</v>
      </c>
      <c r="W28" s="20">
        <v>74</v>
      </c>
      <c r="X28" s="18">
        <f>(R28+V28)*4+U28*2+W28*3</f>
        <v>1096</v>
      </c>
      <c r="Y28" s="18">
        <v>13</v>
      </c>
      <c r="Z28" s="18">
        <f t="shared" si="1"/>
        <v>84.307692307692307</v>
      </c>
      <c r="AA28" s="18">
        <f t="shared" si="2"/>
        <v>2407.5</v>
      </c>
      <c r="AB28" s="18">
        <f t="shared" si="3"/>
        <v>29.5</v>
      </c>
      <c r="AC28" s="18">
        <f t="shared" si="4"/>
        <v>81.610169491525426</v>
      </c>
    </row>
    <row r="29" spans="1:29" s="2" customFormat="1" ht="15" customHeight="1" x14ac:dyDescent="0.15">
      <c r="A29" s="6">
        <v>26</v>
      </c>
      <c r="B29" s="10" t="s">
        <v>78</v>
      </c>
      <c r="C29" s="10" t="s">
        <v>79</v>
      </c>
      <c r="D29" s="7">
        <v>93</v>
      </c>
      <c r="E29" s="7">
        <v>80</v>
      </c>
      <c r="F29" s="7">
        <v>67</v>
      </c>
      <c r="G29" s="7">
        <v>83</v>
      </c>
      <c r="H29" s="7">
        <v>85</v>
      </c>
      <c r="I29" s="7">
        <v>80</v>
      </c>
      <c r="J29" s="7">
        <v>84</v>
      </c>
      <c r="K29" s="18">
        <f>D29*1.5+E29*5+F29*2+G29*2+H29*2+I29*2+J29*2</f>
        <v>1337.5</v>
      </c>
      <c r="L29" s="18">
        <f>1.5+5+2+2+2+2+2</f>
        <v>16.5</v>
      </c>
      <c r="M29" s="19">
        <f t="shared" si="0"/>
        <v>81.060606060606062</v>
      </c>
      <c r="N29" s="9"/>
      <c r="O29" s="10" t="s">
        <v>78</v>
      </c>
      <c r="P29" s="10" t="s">
        <v>79</v>
      </c>
      <c r="Q29" s="10" t="s">
        <v>29</v>
      </c>
      <c r="R29" s="10" t="s">
        <v>28</v>
      </c>
      <c r="S29" s="10" t="s">
        <v>29</v>
      </c>
      <c r="T29" s="10" t="s">
        <v>29</v>
      </c>
      <c r="U29" s="6">
        <v>72</v>
      </c>
      <c r="V29" s="6">
        <v>77</v>
      </c>
      <c r="W29" s="20">
        <v>72</v>
      </c>
      <c r="X29" s="18">
        <f>(R29+V29)*4+U29*2+W29*3</f>
        <v>1048</v>
      </c>
      <c r="Y29" s="18">
        <v>13</v>
      </c>
      <c r="Z29" s="18">
        <f t="shared" si="1"/>
        <v>80.615384615384613</v>
      </c>
      <c r="AA29" s="18">
        <f t="shared" si="2"/>
        <v>2385.5</v>
      </c>
      <c r="AB29" s="18">
        <f t="shared" si="3"/>
        <v>29.5</v>
      </c>
      <c r="AC29" s="18">
        <f t="shared" si="4"/>
        <v>80.86440677966101</v>
      </c>
    </row>
    <row r="30" spans="1:29" s="2" customFormat="1" ht="15" customHeight="1" x14ac:dyDescent="0.15">
      <c r="A30" s="6">
        <v>27</v>
      </c>
      <c r="B30" s="10" t="s">
        <v>80</v>
      </c>
      <c r="C30" s="10" t="s">
        <v>81</v>
      </c>
      <c r="D30" s="7">
        <v>95</v>
      </c>
      <c r="E30" s="7">
        <v>85</v>
      </c>
      <c r="F30" s="7">
        <v>66</v>
      </c>
      <c r="G30" s="7">
        <v>83</v>
      </c>
      <c r="H30" s="7">
        <v>88</v>
      </c>
      <c r="I30" s="7">
        <v>81</v>
      </c>
      <c r="J30" s="7">
        <v>79</v>
      </c>
      <c r="K30" s="18">
        <f>D30*1.5+E30*5+F30*2+G30*2+H30*2+I30*2+J30*2</f>
        <v>1361.5</v>
      </c>
      <c r="L30" s="18">
        <f>1.5+5+2+2+2+2+2</f>
        <v>16.5</v>
      </c>
      <c r="M30" s="19">
        <f t="shared" si="0"/>
        <v>82.515151515151516</v>
      </c>
      <c r="N30" s="9"/>
      <c r="O30" s="10" t="s">
        <v>80</v>
      </c>
      <c r="P30" s="10" t="s">
        <v>81</v>
      </c>
      <c r="Q30" s="7">
        <v>84</v>
      </c>
      <c r="R30" s="10" t="s">
        <v>63</v>
      </c>
      <c r="S30" s="10" t="s">
        <v>29</v>
      </c>
      <c r="T30" s="10" t="s">
        <v>29</v>
      </c>
      <c r="U30" s="6">
        <v>78</v>
      </c>
      <c r="V30" s="6">
        <v>83</v>
      </c>
      <c r="W30" s="20">
        <v>64</v>
      </c>
      <c r="X30" s="18">
        <f>(R30+V30)*4+U30*2+W30*3+Q30*0.5</f>
        <v>1062</v>
      </c>
      <c r="Y30" s="18">
        <v>13.5</v>
      </c>
      <c r="Z30" s="18">
        <f t="shared" si="1"/>
        <v>78.666666666666671</v>
      </c>
      <c r="AA30" s="18">
        <f t="shared" si="2"/>
        <v>2423.5</v>
      </c>
      <c r="AB30" s="18">
        <f t="shared" si="3"/>
        <v>30</v>
      </c>
      <c r="AC30" s="18">
        <f t="shared" si="4"/>
        <v>80.783333333333331</v>
      </c>
    </row>
    <row r="31" spans="1:29" s="2" customFormat="1" ht="15" customHeight="1" x14ac:dyDescent="0.15">
      <c r="A31" s="6">
        <v>28</v>
      </c>
      <c r="B31" s="10" t="s">
        <v>82</v>
      </c>
      <c r="C31" s="10" t="s">
        <v>83</v>
      </c>
      <c r="D31" s="7">
        <v>88</v>
      </c>
      <c r="E31" s="7">
        <v>79</v>
      </c>
      <c r="F31" s="7">
        <v>74</v>
      </c>
      <c r="G31" s="7">
        <v>82</v>
      </c>
      <c r="H31" s="7">
        <v>89</v>
      </c>
      <c r="I31" s="7">
        <v>81</v>
      </c>
      <c r="J31" s="7">
        <v>75</v>
      </c>
      <c r="K31" s="18">
        <f>D31*1.5+E31*5+F31*2+G31*2+H31*2+I31*2+J31*2</f>
        <v>1329</v>
      </c>
      <c r="L31" s="18">
        <v>16.5</v>
      </c>
      <c r="M31" s="19">
        <f t="shared" si="0"/>
        <v>80.545454545454547</v>
      </c>
      <c r="N31" s="9"/>
      <c r="O31" s="10" t="s">
        <v>82</v>
      </c>
      <c r="P31" s="10" t="s">
        <v>83</v>
      </c>
      <c r="Q31" s="10" t="s">
        <v>29</v>
      </c>
      <c r="R31" s="10" t="s">
        <v>63</v>
      </c>
      <c r="S31" s="10" t="s">
        <v>29</v>
      </c>
      <c r="T31" s="10" t="s">
        <v>29</v>
      </c>
      <c r="U31" s="6">
        <v>68</v>
      </c>
      <c r="V31" s="6">
        <v>78</v>
      </c>
      <c r="W31" s="20">
        <v>84</v>
      </c>
      <c r="X31" s="18">
        <f>(R31+V31)*4+U31*2+W31*3</f>
        <v>1040</v>
      </c>
      <c r="Y31" s="18">
        <v>13</v>
      </c>
      <c r="Z31" s="18">
        <f t="shared" si="1"/>
        <v>80</v>
      </c>
      <c r="AA31" s="18">
        <f t="shared" si="2"/>
        <v>2369</v>
      </c>
      <c r="AB31" s="18">
        <f t="shared" si="3"/>
        <v>29.5</v>
      </c>
      <c r="AC31" s="18">
        <f t="shared" si="4"/>
        <v>80.305084745762713</v>
      </c>
    </row>
    <row r="32" spans="1:29" s="2" customFormat="1" ht="15" customHeight="1" x14ac:dyDescent="0.15">
      <c r="A32" s="6">
        <v>29</v>
      </c>
      <c r="B32" s="10" t="s">
        <v>84</v>
      </c>
      <c r="C32" s="10" t="s">
        <v>85</v>
      </c>
      <c r="D32" s="10" t="s">
        <v>29</v>
      </c>
      <c r="E32" s="7">
        <v>81</v>
      </c>
      <c r="F32" s="7">
        <v>68</v>
      </c>
      <c r="G32" s="7">
        <v>75</v>
      </c>
      <c r="H32" s="7">
        <v>89</v>
      </c>
      <c r="I32" s="7">
        <v>85</v>
      </c>
      <c r="J32" s="7">
        <v>82</v>
      </c>
      <c r="K32" s="18">
        <f>E32*5+F32*2+G32*2+H32*2+I32*2+J32*2</f>
        <v>1203</v>
      </c>
      <c r="L32" s="18">
        <f>5+2+2+2+2+2</f>
        <v>15</v>
      </c>
      <c r="M32" s="19">
        <f t="shared" si="0"/>
        <v>80.2</v>
      </c>
      <c r="N32" s="9"/>
      <c r="O32" s="10" t="s">
        <v>84</v>
      </c>
      <c r="P32" s="10" t="s">
        <v>85</v>
      </c>
      <c r="Q32" s="10" t="s">
        <v>29</v>
      </c>
      <c r="R32" s="10" t="s">
        <v>44</v>
      </c>
      <c r="S32" s="10" t="s">
        <v>29</v>
      </c>
      <c r="T32" s="7">
        <v>86</v>
      </c>
      <c r="U32" s="6">
        <v>74</v>
      </c>
      <c r="V32" s="6">
        <v>90</v>
      </c>
      <c r="W32" s="20">
        <v>75</v>
      </c>
      <c r="X32" s="18">
        <f>(R32+V32)*4+U32*2+W32*3+T32*2</f>
        <v>1205</v>
      </c>
      <c r="Y32" s="18">
        <v>15</v>
      </c>
      <c r="Z32" s="18">
        <f t="shared" si="1"/>
        <v>80.333333333333329</v>
      </c>
      <c r="AA32" s="18">
        <f t="shared" si="2"/>
        <v>2408</v>
      </c>
      <c r="AB32" s="18">
        <f t="shared" si="3"/>
        <v>30</v>
      </c>
      <c r="AC32" s="18">
        <f t="shared" si="4"/>
        <v>80.266666666666666</v>
      </c>
    </row>
    <row r="33" spans="1:29" s="2" customFormat="1" ht="15" customHeight="1" x14ac:dyDescent="0.15">
      <c r="A33" s="6">
        <v>30</v>
      </c>
      <c r="B33" s="10" t="s">
        <v>86</v>
      </c>
      <c r="C33" s="10" t="s">
        <v>87</v>
      </c>
      <c r="D33" s="7">
        <v>92</v>
      </c>
      <c r="E33" s="7">
        <v>82</v>
      </c>
      <c r="F33" s="10" t="s">
        <v>29</v>
      </c>
      <c r="G33" s="7">
        <v>84</v>
      </c>
      <c r="H33" s="7">
        <v>81</v>
      </c>
      <c r="I33" s="7">
        <v>79</v>
      </c>
      <c r="J33" s="7">
        <v>78</v>
      </c>
      <c r="K33" s="18">
        <f>D33*1.5+E33*5+G33*2+H33*2+I33*2+J33*2</f>
        <v>1192</v>
      </c>
      <c r="L33" s="18">
        <f>1.5+5+2+2+2+2</f>
        <v>14.5</v>
      </c>
      <c r="M33" s="19">
        <f t="shared" si="0"/>
        <v>82.206896551724142</v>
      </c>
      <c r="N33" s="9"/>
      <c r="O33" s="10" t="s">
        <v>86</v>
      </c>
      <c r="P33" s="10" t="s">
        <v>87</v>
      </c>
      <c r="Q33" s="7">
        <v>87</v>
      </c>
      <c r="R33" s="10" t="s">
        <v>63</v>
      </c>
      <c r="S33" s="10" t="s">
        <v>29</v>
      </c>
      <c r="T33" s="7">
        <v>65</v>
      </c>
      <c r="U33" s="6">
        <v>78</v>
      </c>
      <c r="V33" s="6">
        <v>80</v>
      </c>
      <c r="W33" s="20">
        <v>74</v>
      </c>
      <c r="X33" s="18">
        <f>(R33+V33)*4+U33*2+W33*3+T33*2+Q33*0.5</f>
        <v>1211.5</v>
      </c>
      <c r="Y33" s="18">
        <v>15.5</v>
      </c>
      <c r="Z33" s="18">
        <f t="shared" si="1"/>
        <v>78.161290322580641</v>
      </c>
      <c r="AA33" s="18">
        <f t="shared" si="2"/>
        <v>2403.5</v>
      </c>
      <c r="AB33" s="18">
        <f t="shared" si="3"/>
        <v>30</v>
      </c>
      <c r="AC33" s="18">
        <f t="shared" si="4"/>
        <v>80.11666666666666</v>
      </c>
    </row>
    <row r="34" spans="1:29" s="2" customFormat="1" ht="15" customHeight="1" x14ac:dyDescent="0.15">
      <c r="A34" s="6">
        <v>31</v>
      </c>
      <c r="B34" s="10" t="s">
        <v>90</v>
      </c>
      <c r="C34" s="10" t="s">
        <v>91</v>
      </c>
      <c r="D34" s="7">
        <v>94</v>
      </c>
      <c r="E34" s="7">
        <v>80</v>
      </c>
      <c r="F34" s="7">
        <v>66</v>
      </c>
      <c r="G34" s="7">
        <v>77</v>
      </c>
      <c r="H34" s="7">
        <v>79</v>
      </c>
      <c r="I34" s="7">
        <v>87</v>
      </c>
      <c r="J34" s="7">
        <v>73</v>
      </c>
      <c r="K34" s="18">
        <f>D34*1.5+E34*5+F34*2+G34*2+H34*2+I34*2+J34*2</f>
        <v>1305</v>
      </c>
      <c r="L34" s="18">
        <f>1.5+5+2+2+2+2+2</f>
        <v>16.5</v>
      </c>
      <c r="M34" s="19">
        <f t="shared" si="0"/>
        <v>79.090909090909093</v>
      </c>
      <c r="N34" s="9"/>
      <c r="O34" s="10" t="s">
        <v>90</v>
      </c>
      <c r="P34" s="10" t="s">
        <v>91</v>
      </c>
      <c r="Q34" s="10" t="s">
        <v>29</v>
      </c>
      <c r="R34" s="10" t="s">
        <v>63</v>
      </c>
      <c r="S34" s="10" t="s">
        <v>29</v>
      </c>
      <c r="T34" s="10" t="s">
        <v>29</v>
      </c>
      <c r="U34" s="6">
        <v>70</v>
      </c>
      <c r="V34" s="6">
        <v>84</v>
      </c>
      <c r="W34" s="20">
        <v>80</v>
      </c>
      <c r="X34" s="18">
        <f>(R34+V34)*4+U34*2+W34*3</f>
        <v>1056</v>
      </c>
      <c r="Y34" s="18">
        <v>13</v>
      </c>
      <c r="Z34" s="18">
        <f t="shared" si="1"/>
        <v>81.230769230769226</v>
      </c>
      <c r="AA34" s="18">
        <f t="shared" si="2"/>
        <v>2361</v>
      </c>
      <c r="AB34" s="18">
        <f t="shared" si="3"/>
        <v>29.5</v>
      </c>
      <c r="AC34" s="18">
        <f t="shared" si="4"/>
        <v>80.033898305084747</v>
      </c>
    </row>
    <row r="35" spans="1:29" s="2" customFormat="1" ht="15" customHeight="1" x14ac:dyDescent="0.15">
      <c r="A35" s="6">
        <v>32</v>
      </c>
      <c r="B35" s="10" t="s">
        <v>92</v>
      </c>
      <c r="C35" s="10" t="s">
        <v>93</v>
      </c>
      <c r="D35" s="7">
        <v>94</v>
      </c>
      <c r="E35" s="7">
        <v>77</v>
      </c>
      <c r="F35" s="7">
        <v>67</v>
      </c>
      <c r="G35" s="7">
        <v>80</v>
      </c>
      <c r="H35" s="7">
        <v>83</v>
      </c>
      <c r="I35" s="7">
        <v>78</v>
      </c>
      <c r="J35" s="7">
        <v>78</v>
      </c>
      <c r="K35" s="18">
        <f>D35*1.5+E35*5+F35*2+G35*2+H35*2+I35*2+J35*2</f>
        <v>1298</v>
      </c>
      <c r="L35" s="18">
        <f>1.5+5+2+2+2+2+2</f>
        <v>16.5</v>
      </c>
      <c r="M35" s="19">
        <f t="shared" si="0"/>
        <v>78.666666666666671</v>
      </c>
      <c r="N35" s="9"/>
      <c r="O35" s="10" t="s">
        <v>92</v>
      </c>
      <c r="P35" s="10" t="s">
        <v>93</v>
      </c>
      <c r="Q35" s="10" t="s">
        <v>29</v>
      </c>
      <c r="R35" s="10" t="s">
        <v>28</v>
      </c>
      <c r="S35" s="10" t="s">
        <v>29</v>
      </c>
      <c r="T35" s="10" t="s">
        <v>29</v>
      </c>
      <c r="U35" s="6">
        <v>72</v>
      </c>
      <c r="V35" s="6">
        <v>76</v>
      </c>
      <c r="W35" s="20">
        <v>76</v>
      </c>
      <c r="X35" s="18">
        <f>(R35+V35)*4+U35*2+W35*3</f>
        <v>1056</v>
      </c>
      <c r="Y35" s="18">
        <v>13</v>
      </c>
      <c r="Z35" s="18">
        <f t="shared" si="1"/>
        <v>81.230769230769226</v>
      </c>
      <c r="AA35" s="18">
        <f t="shared" si="2"/>
        <v>2354</v>
      </c>
      <c r="AB35" s="18">
        <f t="shared" si="3"/>
        <v>29.5</v>
      </c>
      <c r="AC35" s="18">
        <f t="shared" si="4"/>
        <v>79.79661016949153</v>
      </c>
    </row>
    <row r="36" spans="1:29" s="2" customFormat="1" ht="15" customHeight="1" x14ac:dyDescent="0.15">
      <c r="A36" s="6">
        <v>33</v>
      </c>
      <c r="B36" s="10" t="s">
        <v>94</v>
      </c>
      <c r="C36" s="10" t="s">
        <v>95</v>
      </c>
      <c r="D36" s="7">
        <v>94</v>
      </c>
      <c r="E36" s="7">
        <v>74</v>
      </c>
      <c r="F36" s="7">
        <v>74</v>
      </c>
      <c r="G36" s="7">
        <v>78</v>
      </c>
      <c r="H36" s="7">
        <v>81</v>
      </c>
      <c r="I36" s="7">
        <v>88</v>
      </c>
      <c r="J36" s="7">
        <v>80</v>
      </c>
      <c r="K36" s="18">
        <f>D36*1.5+E36*5+F36*2+G36*2+H36*2+I36*2+J36*2</f>
        <v>1313</v>
      </c>
      <c r="L36" s="18">
        <f>1.5+5+2+2+2+2+2</f>
        <v>16.5</v>
      </c>
      <c r="M36" s="19">
        <f t="shared" ref="M36:M67" si="5">K36/L36</f>
        <v>79.575757575757578</v>
      </c>
      <c r="N36" s="9"/>
      <c r="O36" s="10" t="s">
        <v>94</v>
      </c>
      <c r="P36" s="10" t="s">
        <v>95</v>
      </c>
      <c r="Q36" s="10" t="s">
        <v>29</v>
      </c>
      <c r="R36" s="10" t="s">
        <v>63</v>
      </c>
      <c r="S36" s="10" t="s">
        <v>29</v>
      </c>
      <c r="T36" s="10" t="s">
        <v>29</v>
      </c>
      <c r="U36" s="6">
        <v>70</v>
      </c>
      <c r="V36" s="6">
        <v>81</v>
      </c>
      <c r="W36" s="20">
        <v>79</v>
      </c>
      <c r="X36" s="18">
        <f>(R36+V36)*4+U36*2+W36*3</f>
        <v>1041</v>
      </c>
      <c r="Y36" s="18">
        <v>13</v>
      </c>
      <c r="Z36" s="18">
        <f t="shared" ref="Z36:Z67" si="6">X36/Y36</f>
        <v>80.07692307692308</v>
      </c>
      <c r="AA36" s="18">
        <f t="shared" ref="AA36:AA67" si="7">X36+K36</f>
        <v>2354</v>
      </c>
      <c r="AB36" s="18">
        <f t="shared" ref="AB36:AB67" si="8">Y36+L36</f>
        <v>29.5</v>
      </c>
      <c r="AC36" s="18">
        <f t="shared" ref="AC36:AC67" si="9">AA36/AB36</f>
        <v>79.79661016949153</v>
      </c>
    </row>
    <row r="37" spans="1:29" s="2" customFormat="1" ht="15" customHeight="1" x14ac:dyDescent="0.15">
      <c r="A37" s="6">
        <v>34</v>
      </c>
      <c r="B37" s="10" t="s">
        <v>96</v>
      </c>
      <c r="C37" s="10" t="s">
        <v>97</v>
      </c>
      <c r="D37" s="7">
        <v>92</v>
      </c>
      <c r="E37" s="7">
        <v>82</v>
      </c>
      <c r="F37" s="7">
        <v>64</v>
      </c>
      <c r="G37" s="10" t="s">
        <v>29</v>
      </c>
      <c r="H37" s="7">
        <v>76</v>
      </c>
      <c r="I37" s="7">
        <v>83</v>
      </c>
      <c r="J37" s="7">
        <v>78</v>
      </c>
      <c r="K37" s="18">
        <f>D37*1.5+E37*5+F37*2+H37*2+I37*2+J37*2</f>
        <v>1150</v>
      </c>
      <c r="L37" s="18">
        <f>1.5+5+2+2+2+2</f>
        <v>14.5</v>
      </c>
      <c r="M37" s="19">
        <f t="shared" si="5"/>
        <v>79.310344827586206</v>
      </c>
      <c r="N37" s="9"/>
      <c r="O37" s="10" t="s">
        <v>96</v>
      </c>
      <c r="P37" s="10" t="s">
        <v>97</v>
      </c>
      <c r="Q37" s="7">
        <v>78</v>
      </c>
      <c r="R37" s="10" t="s">
        <v>63</v>
      </c>
      <c r="S37" s="7">
        <v>77</v>
      </c>
      <c r="T37" s="7">
        <v>83</v>
      </c>
      <c r="U37" s="6">
        <v>74</v>
      </c>
      <c r="V37" s="6">
        <v>80</v>
      </c>
      <c r="W37" s="20">
        <v>74</v>
      </c>
      <c r="X37" s="18">
        <f>(R37+V37)*4+U37*2+W37*3+T37*2+S37*1+Q37*0.5</f>
        <v>1312</v>
      </c>
      <c r="Y37" s="18">
        <v>16.5</v>
      </c>
      <c r="Z37" s="18">
        <f t="shared" si="6"/>
        <v>79.515151515151516</v>
      </c>
      <c r="AA37" s="18">
        <f t="shared" si="7"/>
        <v>2462</v>
      </c>
      <c r="AB37" s="18">
        <f t="shared" si="8"/>
        <v>31</v>
      </c>
      <c r="AC37" s="18">
        <f t="shared" si="9"/>
        <v>79.41935483870968</v>
      </c>
    </row>
    <row r="38" spans="1:29" s="2" customFormat="1" ht="15" customHeight="1" x14ac:dyDescent="0.15">
      <c r="A38" s="6">
        <v>35</v>
      </c>
      <c r="B38" s="10" t="s">
        <v>98</v>
      </c>
      <c r="C38" s="10" t="s">
        <v>99</v>
      </c>
      <c r="D38" s="7">
        <v>88</v>
      </c>
      <c r="E38" s="7">
        <v>80</v>
      </c>
      <c r="F38" s="7">
        <v>63</v>
      </c>
      <c r="G38" s="10" t="s">
        <v>29</v>
      </c>
      <c r="H38" s="7">
        <v>76</v>
      </c>
      <c r="I38" s="7">
        <v>76</v>
      </c>
      <c r="J38" s="7">
        <v>76</v>
      </c>
      <c r="K38" s="18">
        <f>D38*1.5+E38*5+F38*2+H38*2+I38*2+J38*2</f>
        <v>1114</v>
      </c>
      <c r="L38" s="18">
        <v>14.5</v>
      </c>
      <c r="M38" s="19">
        <f t="shared" si="5"/>
        <v>76.827586206896555</v>
      </c>
      <c r="N38" s="9"/>
      <c r="O38" s="10" t="s">
        <v>98</v>
      </c>
      <c r="P38" s="10" t="s">
        <v>99</v>
      </c>
      <c r="Q38" s="10" t="s">
        <v>29</v>
      </c>
      <c r="R38" s="10" t="s">
        <v>63</v>
      </c>
      <c r="S38" s="10" t="s">
        <v>29</v>
      </c>
      <c r="T38" s="10" t="s">
        <v>29</v>
      </c>
      <c r="U38" s="6">
        <v>85</v>
      </c>
      <c r="V38" s="6">
        <v>76</v>
      </c>
      <c r="W38" s="20">
        <v>84</v>
      </c>
      <c r="X38" s="18">
        <f>(R38+V38)*4+U38*2+W38*3</f>
        <v>1066</v>
      </c>
      <c r="Y38" s="18">
        <v>13</v>
      </c>
      <c r="Z38" s="18">
        <f t="shared" si="6"/>
        <v>82</v>
      </c>
      <c r="AA38" s="18">
        <f t="shared" si="7"/>
        <v>2180</v>
      </c>
      <c r="AB38" s="18">
        <f t="shared" si="8"/>
        <v>27.5</v>
      </c>
      <c r="AC38" s="18">
        <f t="shared" si="9"/>
        <v>79.272727272727266</v>
      </c>
    </row>
    <row r="39" spans="1:29" s="2" customFormat="1" ht="15" customHeight="1" x14ac:dyDescent="0.15">
      <c r="A39" s="6">
        <v>36</v>
      </c>
      <c r="B39" s="10" t="s">
        <v>100</v>
      </c>
      <c r="C39" s="10" t="s">
        <v>101</v>
      </c>
      <c r="D39" s="7">
        <v>92</v>
      </c>
      <c r="E39" s="7">
        <v>79</v>
      </c>
      <c r="F39" s="7">
        <v>65</v>
      </c>
      <c r="G39" s="7">
        <v>78</v>
      </c>
      <c r="H39" s="7">
        <v>84</v>
      </c>
      <c r="I39" s="7">
        <v>79</v>
      </c>
      <c r="J39" s="10" t="s">
        <v>29</v>
      </c>
      <c r="K39" s="18">
        <f>D39*1.5+E39*5+F39*2+G39*2+H39*2+I39*2</f>
        <v>1145</v>
      </c>
      <c r="L39" s="18">
        <f>1.5+5+2+2+2+2</f>
        <v>14.5</v>
      </c>
      <c r="M39" s="19">
        <f t="shared" si="5"/>
        <v>78.965517241379317</v>
      </c>
      <c r="N39" s="9"/>
      <c r="O39" s="10" t="s">
        <v>100</v>
      </c>
      <c r="P39" s="10" t="s">
        <v>101</v>
      </c>
      <c r="Q39" s="7">
        <v>78</v>
      </c>
      <c r="R39" s="10" t="s">
        <v>63</v>
      </c>
      <c r="S39" s="10" t="s">
        <v>29</v>
      </c>
      <c r="T39" s="10" t="s">
        <v>29</v>
      </c>
      <c r="U39" s="6">
        <v>78</v>
      </c>
      <c r="V39" s="6">
        <v>82</v>
      </c>
      <c r="W39" s="20">
        <v>70</v>
      </c>
      <c r="X39" s="18">
        <f>(R39+V39)*4+U39*2+W39*3+Q39*0.5</f>
        <v>1073</v>
      </c>
      <c r="Y39" s="18">
        <v>13.5</v>
      </c>
      <c r="Z39" s="18">
        <f t="shared" si="6"/>
        <v>79.481481481481481</v>
      </c>
      <c r="AA39" s="18">
        <f t="shared" si="7"/>
        <v>2218</v>
      </c>
      <c r="AB39" s="18">
        <f t="shared" si="8"/>
        <v>28</v>
      </c>
      <c r="AC39" s="18">
        <f t="shared" si="9"/>
        <v>79.214285714285708</v>
      </c>
    </row>
    <row r="40" spans="1:29" s="2" customFormat="1" ht="15" customHeight="1" x14ac:dyDescent="0.15">
      <c r="A40" s="6">
        <v>37</v>
      </c>
      <c r="B40" s="10" t="s">
        <v>102</v>
      </c>
      <c r="C40" s="10" t="s">
        <v>103</v>
      </c>
      <c r="D40" s="7">
        <v>94</v>
      </c>
      <c r="E40" s="7">
        <v>77</v>
      </c>
      <c r="F40" s="7">
        <v>74</v>
      </c>
      <c r="G40" s="7">
        <v>76</v>
      </c>
      <c r="H40" s="7">
        <v>65</v>
      </c>
      <c r="I40" s="7">
        <v>82</v>
      </c>
      <c r="J40" s="7">
        <v>82</v>
      </c>
      <c r="K40" s="18">
        <f>D40*1.5+E40*5+F40*2+G40*2+H40*2+I40*2+J40*2</f>
        <v>1284</v>
      </c>
      <c r="L40" s="18">
        <f>1.5+5+2+2+2+2+2</f>
        <v>16.5</v>
      </c>
      <c r="M40" s="19">
        <f t="shared" si="5"/>
        <v>77.818181818181813</v>
      </c>
      <c r="N40" s="9"/>
      <c r="O40" s="10" t="s">
        <v>102</v>
      </c>
      <c r="P40" s="10" t="s">
        <v>103</v>
      </c>
      <c r="Q40" s="10" t="s">
        <v>29</v>
      </c>
      <c r="R40" s="10" t="s">
        <v>28</v>
      </c>
      <c r="S40" s="10" t="s">
        <v>29</v>
      </c>
      <c r="T40" s="10" t="s">
        <v>29</v>
      </c>
      <c r="U40" s="6">
        <v>72</v>
      </c>
      <c r="V40" s="6">
        <v>76</v>
      </c>
      <c r="W40" s="20">
        <v>74</v>
      </c>
      <c r="X40" s="18">
        <f>(R40+V40)*4+U40*2+W40*3</f>
        <v>1050</v>
      </c>
      <c r="Y40" s="18">
        <v>13</v>
      </c>
      <c r="Z40" s="18">
        <f t="shared" si="6"/>
        <v>80.769230769230774</v>
      </c>
      <c r="AA40" s="18">
        <f t="shared" si="7"/>
        <v>2334</v>
      </c>
      <c r="AB40" s="18">
        <f t="shared" si="8"/>
        <v>29.5</v>
      </c>
      <c r="AC40" s="18">
        <f t="shared" si="9"/>
        <v>79.118644067796609</v>
      </c>
    </row>
    <row r="41" spans="1:29" s="2" customFormat="1" ht="15" customHeight="1" x14ac:dyDescent="0.15">
      <c r="A41" s="6">
        <v>38</v>
      </c>
      <c r="B41" s="10" t="s">
        <v>104</v>
      </c>
      <c r="C41" s="10" t="s">
        <v>105</v>
      </c>
      <c r="D41" s="7">
        <v>94</v>
      </c>
      <c r="E41" s="7">
        <v>76</v>
      </c>
      <c r="F41" s="7">
        <v>67</v>
      </c>
      <c r="G41" s="7">
        <v>74</v>
      </c>
      <c r="H41" s="7">
        <v>82</v>
      </c>
      <c r="I41" s="7">
        <v>72</v>
      </c>
      <c r="J41" s="7">
        <v>73</v>
      </c>
      <c r="K41" s="18">
        <f>D41*1.5+E41*5+F41*2+G41*2+H41*2+I41*2+J41*2</f>
        <v>1257</v>
      </c>
      <c r="L41" s="18">
        <f>1.5+5+2+2+2+2+2</f>
        <v>16.5</v>
      </c>
      <c r="M41" s="19">
        <f t="shared" si="5"/>
        <v>76.181818181818187</v>
      </c>
      <c r="N41" s="9"/>
      <c r="O41" s="10" t="s">
        <v>104</v>
      </c>
      <c r="P41" s="10" t="s">
        <v>105</v>
      </c>
      <c r="Q41" s="7">
        <v>79</v>
      </c>
      <c r="R41" s="10" t="s">
        <v>28</v>
      </c>
      <c r="S41" s="7">
        <v>76</v>
      </c>
      <c r="T41" s="10" t="s">
        <v>29</v>
      </c>
      <c r="U41" s="6">
        <v>85</v>
      </c>
      <c r="V41" s="6">
        <v>81</v>
      </c>
      <c r="W41" s="20">
        <v>68</v>
      </c>
      <c r="X41" s="18">
        <f>(R41+V41)*4+U41*2+W41*3+S41+Q41*0.5</f>
        <v>1193.5</v>
      </c>
      <c r="Y41" s="18">
        <v>14.5</v>
      </c>
      <c r="Z41" s="18">
        <f t="shared" si="6"/>
        <v>82.310344827586206</v>
      </c>
      <c r="AA41" s="18">
        <f t="shared" si="7"/>
        <v>2450.5</v>
      </c>
      <c r="AB41" s="18">
        <f t="shared" si="8"/>
        <v>31</v>
      </c>
      <c r="AC41" s="18">
        <f t="shared" si="9"/>
        <v>79.048387096774192</v>
      </c>
    </row>
    <row r="42" spans="1:29" s="2" customFormat="1" ht="15" customHeight="1" x14ac:dyDescent="0.15">
      <c r="A42" s="6">
        <v>39</v>
      </c>
      <c r="B42" s="10" t="s">
        <v>106</v>
      </c>
      <c r="C42" s="10" t="s">
        <v>107</v>
      </c>
      <c r="D42" s="7">
        <v>89</v>
      </c>
      <c r="E42" s="7">
        <v>78</v>
      </c>
      <c r="F42" s="7">
        <v>68</v>
      </c>
      <c r="G42" s="7">
        <v>73</v>
      </c>
      <c r="H42" s="7">
        <v>77</v>
      </c>
      <c r="I42" s="7">
        <v>75</v>
      </c>
      <c r="J42" s="7">
        <v>74</v>
      </c>
      <c r="K42" s="18">
        <f>D42*1.5+E42*5+F42*2+G42*2+H42*2+I42*2+J42*2</f>
        <v>1257.5</v>
      </c>
      <c r="L42" s="18">
        <f>1.5+5+2+2+2+2+2</f>
        <v>16.5</v>
      </c>
      <c r="M42" s="19">
        <f t="shared" si="5"/>
        <v>76.212121212121218</v>
      </c>
      <c r="N42" s="9"/>
      <c r="O42" s="10" t="s">
        <v>106</v>
      </c>
      <c r="P42" s="10" t="s">
        <v>107</v>
      </c>
      <c r="Q42" s="10" t="s">
        <v>29</v>
      </c>
      <c r="R42" s="10" t="s">
        <v>28</v>
      </c>
      <c r="S42" s="10" t="s">
        <v>29</v>
      </c>
      <c r="T42" s="10" t="s">
        <v>29</v>
      </c>
      <c r="U42" s="6">
        <v>70</v>
      </c>
      <c r="V42" s="6">
        <v>82</v>
      </c>
      <c r="W42" s="20">
        <v>73</v>
      </c>
      <c r="X42" s="18">
        <f>(R42+V42)*4+U42*2+W42*3</f>
        <v>1067</v>
      </c>
      <c r="Y42" s="18">
        <v>13</v>
      </c>
      <c r="Z42" s="18">
        <f t="shared" si="6"/>
        <v>82.07692307692308</v>
      </c>
      <c r="AA42" s="18">
        <f t="shared" si="7"/>
        <v>2324.5</v>
      </c>
      <c r="AB42" s="18">
        <f t="shared" si="8"/>
        <v>29.5</v>
      </c>
      <c r="AC42" s="18">
        <f t="shared" si="9"/>
        <v>78.79661016949153</v>
      </c>
    </row>
    <row r="43" spans="1:29" s="2" customFormat="1" ht="15" customHeight="1" x14ac:dyDescent="0.15">
      <c r="A43" s="15">
        <v>40</v>
      </c>
      <c r="B43" s="10" t="s">
        <v>171</v>
      </c>
      <c r="C43" s="10" t="s">
        <v>172</v>
      </c>
      <c r="D43" s="7">
        <v>91</v>
      </c>
      <c r="E43" s="7">
        <v>78</v>
      </c>
      <c r="F43" s="7">
        <v>64</v>
      </c>
      <c r="G43" s="10" t="s">
        <v>29</v>
      </c>
      <c r="H43" s="7">
        <v>78</v>
      </c>
      <c r="I43" s="7">
        <v>76</v>
      </c>
      <c r="J43" s="7">
        <v>75</v>
      </c>
      <c r="K43" s="18">
        <f>D43*1.5+E43*5+F43*2+H43*2+I43*2+J43*2</f>
        <v>1112.5</v>
      </c>
      <c r="L43" s="18">
        <f>1.5+5+2+2+2+2</f>
        <v>14.5</v>
      </c>
      <c r="M43" s="19">
        <f t="shared" si="5"/>
        <v>76.724137931034477</v>
      </c>
      <c r="N43" s="9"/>
      <c r="O43" s="10" t="s">
        <v>171</v>
      </c>
      <c r="P43" s="11" t="s">
        <v>172</v>
      </c>
      <c r="Q43" s="7">
        <v>75</v>
      </c>
      <c r="R43" s="10" t="s">
        <v>28</v>
      </c>
      <c r="S43" s="10" t="s">
        <v>29</v>
      </c>
      <c r="T43" s="7">
        <v>84</v>
      </c>
      <c r="U43" s="6">
        <v>70</v>
      </c>
      <c r="V43" s="6">
        <v>84</v>
      </c>
      <c r="W43" s="20">
        <v>56</v>
      </c>
      <c r="X43" s="18">
        <f>(R43+V43)*4+U43*2+W43*3+Q43*0.5+T43*2</f>
        <v>1229.5</v>
      </c>
      <c r="Y43" s="18">
        <v>15.5</v>
      </c>
      <c r="Z43" s="18">
        <f t="shared" si="6"/>
        <v>79.322580645161295</v>
      </c>
      <c r="AA43" s="18">
        <f t="shared" si="7"/>
        <v>2342</v>
      </c>
      <c r="AB43" s="18">
        <f t="shared" si="8"/>
        <v>30</v>
      </c>
      <c r="AC43" s="18">
        <f t="shared" si="9"/>
        <v>78.066666666666663</v>
      </c>
    </row>
    <row r="44" spans="1:29" s="2" customFormat="1" ht="15" customHeight="1" x14ac:dyDescent="0.15">
      <c r="A44" s="6">
        <v>41</v>
      </c>
      <c r="B44" s="10" t="s">
        <v>108</v>
      </c>
      <c r="C44" s="10" t="s">
        <v>109</v>
      </c>
      <c r="D44" s="7">
        <v>81</v>
      </c>
      <c r="E44" s="7">
        <v>78</v>
      </c>
      <c r="F44" s="7">
        <v>70</v>
      </c>
      <c r="G44" s="10" t="s">
        <v>29</v>
      </c>
      <c r="H44" s="7">
        <v>77</v>
      </c>
      <c r="I44" s="7">
        <v>76</v>
      </c>
      <c r="J44" s="7">
        <v>77</v>
      </c>
      <c r="K44" s="18">
        <f>D44*1.5+E44*5+F44*2+H44*2+I44*2+J44*2</f>
        <v>1111.5</v>
      </c>
      <c r="L44" s="18">
        <v>14.5</v>
      </c>
      <c r="M44" s="19">
        <f t="shared" si="5"/>
        <v>76.65517241379311</v>
      </c>
      <c r="N44" s="9"/>
      <c r="O44" s="10" t="s">
        <v>108</v>
      </c>
      <c r="P44" s="10" t="s">
        <v>109</v>
      </c>
      <c r="Q44" s="10" t="s">
        <v>29</v>
      </c>
      <c r="R44" s="10" t="s">
        <v>63</v>
      </c>
      <c r="S44" s="10" t="s">
        <v>29</v>
      </c>
      <c r="T44" s="10" t="s">
        <v>29</v>
      </c>
      <c r="U44" s="6">
        <v>85</v>
      </c>
      <c r="V44" s="6">
        <v>77</v>
      </c>
      <c r="W44" s="20">
        <v>71</v>
      </c>
      <c r="X44" s="18">
        <f>(R44+V44)*4+U44*2+W44*3</f>
        <v>1031</v>
      </c>
      <c r="Y44" s="18">
        <v>13</v>
      </c>
      <c r="Z44" s="18">
        <f t="shared" si="6"/>
        <v>79.307692307692307</v>
      </c>
      <c r="AA44" s="18">
        <f t="shared" si="7"/>
        <v>2142.5</v>
      </c>
      <c r="AB44" s="18">
        <f t="shared" si="8"/>
        <v>27.5</v>
      </c>
      <c r="AC44" s="18">
        <f t="shared" si="9"/>
        <v>77.909090909090907</v>
      </c>
    </row>
    <row r="45" spans="1:29" s="2" customFormat="1" ht="15" customHeight="1" x14ac:dyDescent="0.15">
      <c r="A45" s="16">
        <v>42</v>
      </c>
      <c r="B45" s="10" t="s">
        <v>110</v>
      </c>
      <c r="C45" s="10" t="s">
        <v>111</v>
      </c>
      <c r="D45" s="7">
        <v>90</v>
      </c>
      <c r="E45" s="7">
        <v>70</v>
      </c>
      <c r="F45" s="7">
        <v>68</v>
      </c>
      <c r="G45" s="7">
        <v>87</v>
      </c>
      <c r="H45" s="7">
        <v>73</v>
      </c>
      <c r="I45" s="7">
        <v>86</v>
      </c>
      <c r="J45" s="7">
        <v>83</v>
      </c>
      <c r="K45" s="18">
        <f>D45*1.5+E45*5+F45*2+G45*2+H45*2+I45*2+J45*2</f>
        <v>1279</v>
      </c>
      <c r="L45" s="18">
        <f>1.5+5+2+2+2+2+2</f>
        <v>16.5</v>
      </c>
      <c r="M45" s="19">
        <f t="shared" si="5"/>
        <v>77.515151515151516</v>
      </c>
      <c r="N45" s="9"/>
      <c r="O45" s="10" t="s">
        <v>110</v>
      </c>
      <c r="P45" s="10" t="s">
        <v>111</v>
      </c>
      <c r="Q45" s="10" t="s">
        <v>29</v>
      </c>
      <c r="R45" s="10" t="s">
        <v>63</v>
      </c>
      <c r="S45" s="10" t="s">
        <v>29</v>
      </c>
      <c r="T45" s="7">
        <v>89</v>
      </c>
      <c r="U45" s="6">
        <v>71</v>
      </c>
      <c r="V45" s="6">
        <v>77</v>
      </c>
      <c r="W45" s="20">
        <v>68</v>
      </c>
      <c r="X45" s="18">
        <f>(R45+V45)*4+U45*2+W45*3+T45*2</f>
        <v>1172</v>
      </c>
      <c r="Y45" s="18">
        <v>15</v>
      </c>
      <c r="Z45" s="18">
        <f t="shared" si="6"/>
        <v>78.13333333333334</v>
      </c>
      <c r="AA45" s="18">
        <f t="shared" si="7"/>
        <v>2451</v>
      </c>
      <c r="AB45" s="18">
        <f t="shared" si="8"/>
        <v>31.5</v>
      </c>
      <c r="AC45" s="18">
        <f t="shared" si="9"/>
        <v>77.80952380952381</v>
      </c>
    </row>
    <row r="46" spans="1:29" s="2" customFormat="1" ht="15" customHeight="1" x14ac:dyDescent="0.15">
      <c r="A46" s="15">
        <v>43</v>
      </c>
      <c r="B46" s="10" t="s">
        <v>112</v>
      </c>
      <c r="C46" s="10" t="s">
        <v>113</v>
      </c>
      <c r="D46" s="7">
        <v>92</v>
      </c>
      <c r="E46" s="7">
        <v>80</v>
      </c>
      <c r="F46" s="7">
        <v>73</v>
      </c>
      <c r="G46" s="7">
        <v>82</v>
      </c>
      <c r="H46" s="7">
        <v>87</v>
      </c>
      <c r="I46" s="7">
        <v>76</v>
      </c>
      <c r="J46" s="7">
        <v>78</v>
      </c>
      <c r="K46" s="18">
        <f>D46*1.5+E46*5+F46*2+G46*2+H46*2+I46*2+J46*2</f>
        <v>1330</v>
      </c>
      <c r="L46" s="18">
        <f>1.5+5+2+2+2+2+2</f>
        <v>16.5</v>
      </c>
      <c r="M46" s="19">
        <f t="shared" si="5"/>
        <v>80.606060606060609</v>
      </c>
      <c r="N46" s="9"/>
      <c r="O46" s="10" t="s">
        <v>112</v>
      </c>
      <c r="P46" s="11" t="s">
        <v>113</v>
      </c>
      <c r="Q46" s="10" t="s">
        <v>29</v>
      </c>
      <c r="R46" s="10" t="s">
        <v>63</v>
      </c>
      <c r="S46" s="10" t="s">
        <v>29</v>
      </c>
      <c r="T46" s="10" t="s">
        <v>29</v>
      </c>
      <c r="U46" s="6">
        <v>68</v>
      </c>
      <c r="V46" s="6">
        <v>79</v>
      </c>
      <c r="W46" s="20">
        <v>57</v>
      </c>
      <c r="X46" s="18">
        <f>(R46+V46)*4+U46*2+W46*3</f>
        <v>963</v>
      </c>
      <c r="Y46" s="18">
        <v>13</v>
      </c>
      <c r="Z46" s="18">
        <f t="shared" si="6"/>
        <v>74.07692307692308</v>
      </c>
      <c r="AA46" s="18">
        <f t="shared" si="7"/>
        <v>2293</v>
      </c>
      <c r="AB46" s="18">
        <f t="shared" si="8"/>
        <v>29.5</v>
      </c>
      <c r="AC46" s="18">
        <f t="shared" si="9"/>
        <v>77.728813559322035</v>
      </c>
    </row>
    <row r="47" spans="1:29" s="2" customFormat="1" ht="15" customHeight="1" x14ac:dyDescent="0.15">
      <c r="A47" s="6">
        <v>44</v>
      </c>
      <c r="B47" s="10" t="s">
        <v>114</v>
      </c>
      <c r="C47" s="10" t="s">
        <v>115</v>
      </c>
      <c r="D47" s="7">
        <v>85</v>
      </c>
      <c r="E47" s="7">
        <v>80</v>
      </c>
      <c r="F47" s="7">
        <v>77</v>
      </c>
      <c r="G47" s="7">
        <v>78</v>
      </c>
      <c r="H47" s="7">
        <v>70</v>
      </c>
      <c r="I47" s="7">
        <v>79</v>
      </c>
      <c r="J47" s="7">
        <v>70</v>
      </c>
      <c r="K47" s="18">
        <f>D47*1.5+E47*5+F47*2+G47*2+H47*2+I47*2+J47*2</f>
        <v>1275.5</v>
      </c>
      <c r="L47" s="18">
        <v>16.5</v>
      </c>
      <c r="M47" s="19">
        <f t="shared" si="5"/>
        <v>77.303030303030297</v>
      </c>
      <c r="N47" s="9"/>
      <c r="O47" s="10" t="s">
        <v>114</v>
      </c>
      <c r="P47" s="10" t="s">
        <v>115</v>
      </c>
      <c r="Q47" s="10" t="s">
        <v>29</v>
      </c>
      <c r="R47" s="10" t="s">
        <v>63</v>
      </c>
      <c r="S47" s="10" t="s">
        <v>29</v>
      </c>
      <c r="T47" s="10" t="s">
        <v>29</v>
      </c>
      <c r="U47" s="6">
        <v>68</v>
      </c>
      <c r="V47" s="6">
        <v>78</v>
      </c>
      <c r="W47" s="20">
        <v>72</v>
      </c>
      <c r="X47" s="18">
        <f>(R47+V47)*4+U47*2+W47*3</f>
        <v>1004</v>
      </c>
      <c r="Y47" s="18">
        <v>13</v>
      </c>
      <c r="Z47" s="18">
        <f t="shared" si="6"/>
        <v>77.230769230769226</v>
      </c>
      <c r="AA47" s="18">
        <f t="shared" si="7"/>
        <v>2279.5</v>
      </c>
      <c r="AB47" s="18">
        <f t="shared" si="8"/>
        <v>29.5</v>
      </c>
      <c r="AC47" s="18">
        <f t="shared" si="9"/>
        <v>77.271186440677965</v>
      </c>
    </row>
    <row r="48" spans="1:29" s="2" customFormat="1" ht="15" customHeight="1" x14ac:dyDescent="0.15">
      <c r="A48" s="6">
        <v>45</v>
      </c>
      <c r="B48" s="10" t="s">
        <v>116</v>
      </c>
      <c r="C48" s="10" t="s">
        <v>117</v>
      </c>
      <c r="D48" s="7">
        <v>91</v>
      </c>
      <c r="E48" s="7">
        <v>72</v>
      </c>
      <c r="F48" s="7">
        <v>64</v>
      </c>
      <c r="G48" s="7">
        <v>83</v>
      </c>
      <c r="H48" s="7">
        <v>68</v>
      </c>
      <c r="I48" s="7">
        <v>75</v>
      </c>
      <c r="J48" s="7">
        <v>83</v>
      </c>
      <c r="K48" s="18">
        <f>D48*1.5+E48*5+F48*2+G48*2+H48*2+I48*2+J48*2</f>
        <v>1242.5</v>
      </c>
      <c r="L48" s="18">
        <f>1.5+5+2+2+2+2+2</f>
        <v>16.5</v>
      </c>
      <c r="M48" s="19">
        <f t="shared" si="5"/>
        <v>75.303030303030297</v>
      </c>
      <c r="N48" s="9"/>
      <c r="O48" s="10" t="s">
        <v>116</v>
      </c>
      <c r="P48" s="10" t="s">
        <v>117</v>
      </c>
      <c r="Q48" s="10" t="s">
        <v>29</v>
      </c>
      <c r="R48" s="10" t="s">
        <v>63</v>
      </c>
      <c r="S48" s="10" t="s">
        <v>29</v>
      </c>
      <c r="T48" s="10" t="s">
        <v>29</v>
      </c>
      <c r="U48" s="6">
        <v>84</v>
      </c>
      <c r="V48" s="6">
        <v>81</v>
      </c>
      <c r="W48" s="20">
        <v>68</v>
      </c>
      <c r="X48" s="18">
        <f>(R48+V48)*4+U48*2+W48*3</f>
        <v>1036</v>
      </c>
      <c r="Y48" s="18">
        <v>13</v>
      </c>
      <c r="Z48" s="18">
        <f t="shared" si="6"/>
        <v>79.692307692307693</v>
      </c>
      <c r="AA48" s="18">
        <f t="shared" si="7"/>
        <v>2278.5</v>
      </c>
      <c r="AB48" s="18">
        <f t="shared" si="8"/>
        <v>29.5</v>
      </c>
      <c r="AC48" s="18">
        <f t="shared" si="9"/>
        <v>77.237288135593218</v>
      </c>
    </row>
    <row r="49" spans="1:29" s="2" customFormat="1" ht="15" customHeight="1" x14ac:dyDescent="0.15">
      <c r="A49" s="6">
        <v>46</v>
      </c>
      <c r="B49" s="10" t="s">
        <v>118</v>
      </c>
      <c r="C49" s="10" t="s">
        <v>119</v>
      </c>
      <c r="D49" s="7">
        <v>88</v>
      </c>
      <c r="E49" s="7">
        <v>72</v>
      </c>
      <c r="F49" s="7">
        <v>68</v>
      </c>
      <c r="G49" s="10" t="s">
        <v>29</v>
      </c>
      <c r="H49" s="7">
        <v>81</v>
      </c>
      <c r="I49" s="7">
        <v>83</v>
      </c>
      <c r="J49" s="7">
        <v>77</v>
      </c>
      <c r="K49" s="18">
        <f>D49*1.5+E49*5+F49*2+H49*2+I49*2+J49*2</f>
        <v>1110</v>
      </c>
      <c r="L49" s="18">
        <f>1.5+5+2+2+2+2</f>
        <v>14.5</v>
      </c>
      <c r="M49" s="19">
        <f t="shared" si="5"/>
        <v>76.551724137931032</v>
      </c>
      <c r="N49" s="9"/>
      <c r="O49" s="10" t="s">
        <v>118</v>
      </c>
      <c r="P49" s="10" t="s">
        <v>119</v>
      </c>
      <c r="Q49" s="10" t="s">
        <v>29</v>
      </c>
      <c r="R49" s="10" t="s">
        <v>63</v>
      </c>
      <c r="S49" s="10" t="s">
        <v>29</v>
      </c>
      <c r="T49" s="10" t="s">
        <v>29</v>
      </c>
      <c r="U49" s="6">
        <v>86</v>
      </c>
      <c r="V49" s="6">
        <v>75</v>
      </c>
      <c r="W49" s="20">
        <v>66</v>
      </c>
      <c r="X49" s="18">
        <f>(R49+V49)*4+U49*2+W49*3</f>
        <v>1010</v>
      </c>
      <c r="Y49" s="18">
        <v>13</v>
      </c>
      <c r="Z49" s="18">
        <f t="shared" si="6"/>
        <v>77.692307692307693</v>
      </c>
      <c r="AA49" s="18">
        <f t="shared" si="7"/>
        <v>2120</v>
      </c>
      <c r="AB49" s="18">
        <f t="shared" si="8"/>
        <v>27.5</v>
      </c>
      <c r="AC49" s="18">
        <f t="shared" si="9"/>
        <v>77.090909090909093</v>
      </c>
    </row>
    <row r="50" spans="1:29" s="2" customFormat="1" ht="15" customHeight="1" x14ac:dyDescent="0.15">
      <c r="A50" s="6">
        <v>47</v>
      </c>
      <c r="B50" s="10" t="s">
        <v>120</v>
      </c>
      <c r="C50" s="10" t="s">
        <v>121</v>
      </c>
      <c r="D50" s="7">
        <v>94</v>
      </c>
      <c r="E50" s="7">
        <v>78</v>
      </c>
      <c r="F50" s="7">
        <v>81</v>
      </c>
      <c r="G50" s="7">
        <v>73</v>
      </c>
      <c r="H50" s="7">
        <v>80</v>
      </c>
      <c r="I50" s="7">
        <v>74</v>
      </c>
      <c r="J50" s="7">
        <v>73</v>
      </c>
      <c r="K50" s="18">
        <f t="shared" ref="K50:K55" si="10">D50*1.5+E50*5+F50*2+G50*2+H50*2+I50*2+J50*2</f>
        <v>1293</v>
      </c>
      <c r="L50" s="18">
        <f t="shared" ref="L50:L55" si="11">1.5+5+2+2+2+2+2</f>
        <v>16.5</v>
      </c>
      <c r="M50" s="19">
        <f t="shared" si="5"/>
        <v>78.36363636363636</v>
      </c>
      <c r="N50" s="9"/>
      <c r="O50" s="10" t="s">
        <v>120</v>
      </c>
      <c r="P50" s="10" t="s">
        <v>121</v>
      </c>
      <c r="Q50" s="10" t="s">
        <v>29</v>
      </c>
      <c r="R50" s="10" t="s">
        <v>122</v>
      </c>
      <c r="S50" s="7">
        <v>75</v>
      </c>
      <c r="T50" s="10" t="s">
        <v>29</v>
      </c>
      <c r="U50" s="6">
        <v>85</v>
      </c>
      <c r="V50" s="6">
        <v>80</v>
      </c>
      <c r="W50" s="20">
        <v>76</v>
      </c>
      <c r="X50" s="18">
        <f>(R50+V50)*4+U50*2+W50*3+S50</f>
        <v>1053</v>
      </c>
      <c r="Y50" s="18">
        <v>14</v>
      </c>
      <c r="Z50" s="18">
        <f t="shared" si="6"/>
        <v>75.214285714285708</v>
      </c>
      <c r="AA50" s="18">
        <f t="shared" si="7"/>
        <v>2346</v>
      </c>
      <c r="AB50" s="18">
        <f t="shared" si="8"/>
        <v>30.5</v>
      </c>
      <c r="AC50" s="18">
        <f t="shared" si="9"/>
        <v>76.918032786885249</v>
      </c>
    </row>
    <row r="51" spans="1:29" s="2" customFormat="1" ht="15" customHeight="1" x14ac:dyDescent="0.15">
      <c r="A51" s="6">
        <v>48</v>
      </c>
      <c r="B51" s="10" t="s">
        <v>123</v>
      </c>
      <c r="C51" s="10" t="s">
        <v>124</v>
      </c>
      <c r="D51" s="7">
        <v>92</v>
      </c>
      <c r="E51" s="7">
        <v>71</v>
      </c>
      <c r="F51" s="7">
        <v>69</v>
      </c>
      <c r="G51" s="7">
        <v>82</v>
      </c>
      <c r="H51" s="7">
        <v>70</v>
      </c>
      <c r="I51" s="7">
        <v>78</v>
      </c>
      <c r="J51" s="7">
        <v>69</v>
      </c>
      <c r="K51" s="18">
        <f t="shared" si="10"/>
        <v>1229</v>
      </c>
      <c r="L51" s="18">
        <f t="shared" si="11"/>
        <v>16.5</v>
      </c>
      <c r="M51" s="19">
        <f t="shared" si="5"/>
        <v>74.484848484848484</v>
      </c>
      <c r="N51" s="9"/>
      <c r="O51" s="10" t="s">
        <v>123</v>
      </c>
      <c r="P51" s="10" t="s">
        <v>124</v>
      </c>
      <c r="Q51" s="7">
        <v>85</v>
      </c>
      <c r="R51" s="10" t="s">
        <v>28</v>
      </c>
      <c r="S51" s="7">
        <v>79</v>
      </c>
      <c r="T51" s="10" t="s">
        <v>29</v>
      </c>
      <c r="U51" s="6">
        <v>70</v>
      </c>
      <c r="V51" s="6">
        <v>73</v>
      </c>
      <c r="W51" s="20">
        <v>68</v>
      </c>
      <c r="X51" s="18">
        <f>(R51+V51)*4+U51*2+W51*3+S51*1+Q51*0.5</f>
        <v>1137.5</v>
      </c>
      <c r="Y51" s="18">
        <v>14.5</v>
      </c>
      <c r="Z51" s="18">
        <f t="shared" si="6"/>
        <v>78.448275862068968</v>
      </c>
      <c r="AA51" s="18">
        <f t="shared" si="7"/>
        <v>2366.5</v>
      </c>
      <c r="AB51" s="18">
        <f t="shared" si="8"/>
        <v>31</v>
      </c>
      <c r="AC51" s="18">
        <f t="shared" si="9"/>
        <v>76.338709677419359</v>
      </c>
    </row>
    <row r="52" spans="1:29" s="2" customFormat="1" ht="15" customHeight="1" x14ac:dyDescent="0.15">
      <c r="A52" s="6">
        <v>49</v>
      </c>
      <c r="B52" s="10" t="s">
        <v>125</v>
      </c>
      <c r="C52" s="10" t="s">
        <v>126</v>
      </c>
      <c r="D52" s="7">
        <v>89</v>
      </c>
      <c r="E52" s="7">
        <v>77</v>
      </c>
      <c r="F52" s="7">
        <v>65</v>
      </c>
      <c r="G52" s="7">
        <v>73</v>
      </c>
      <c r="H52" s="7">
        <v>83</v>
      </c>
      <c r="I52" s="7">
        <v>74</v>
      </c>
      <c r="J52" s="7">
        <v>78</v>
      </c>
      <c r="K52" s="18">
        <f t="shared" si="10"/>
        <v>1264.5</v>
      </c>
      <c r="L52" s="18">
        <f t="shared" si="11"/>
        <v>16.5</v>
      </c>
      <c r="M52" s="19">
        <f t="shared" si="5"/>
        <v>76.63636363636364</v>
      </c>
      <c r="N52" s="9"/>
      <c r="O52" s="10" t="s">
        <v>125</v>
      </c>
      <c r="P52" s="10" t="s">
        <v>126</v>
      </c>
      <c r="Q52" s="10" t="s">
        <v>29</v>
      </c>
      <c r="R52" s="10" t="s">
        <v>63</v>
      </c>
      <c r="S52" s="7">
        <v>69</v>
      </c>
      <c r="T52" s="7">
        <v>84</v>
      </c>
      <c r="U52" s="6">
        <v>70</v>
      </c>
      <c r="V52" s="6">
        <v>79</v>
      </c>
      <c r="W52" s="20">
        <v>61</v>
      </c>
      <c r="X52" s="18">
        <f>(R52+V52)*4+U52*2+W52*3+T52*2+S52*1</f>
        <v>1216</v>
      </c>
      <c r="Y52" s="18">
        <v>16</v>
      </c>
      <c r="Z52" s="18">
        <f t="shared" si="6"/>
        <v>76</v>
      </c>
      <c r="AA52" s="18">
        <f t="shared" si="7"/>
        <v>2480.5</v>
      </c>
      <c r="AB52" s="18">
        <f t="shared" si="8"/>
        <v>32.5</v>
      </c>
      <c r="AC52" s="18">
        <f t="shared" si="9"/>
        <v>76.323076923076925</v>
      </c>
    </row>
    <row r="53" spans="1:29" s="2" customFormat="1" ht="15" customHeight="1" x14ac:dyDescent="0.15">
      <c r="A53" s="6">
        <v>50</v>
      </c>
      <c r="B53" s="10" t="s">
        <v>127</v>
      </c>
      <c r="C53" s="10" t="s">
        <v>128</v>
      </c>
      <c r="D53" s="7">
        <v>89</v>
      </c>
      <c r="E53" s="7">
        <v>69</v>
      </c>
      <c r="F53" s="7">
        <v>66</v>
      </c>
      <c r="G53" s="7">
        <v>77</v>
      </c>
      <c r="H53" s="7">
        <v>85</v>
      </c>
      <c r="I53" s="7">
        <v>75</v>
      </c>
      <c r="J53" s="7">
        <v>67</v>
      </c>
      <c r="K53" s="18">
        <f t="shared" si="10"/>
        <v>1218.5</v>
      </c>
      <c r="L53" s="18">
        <f t="shared" si="11"/>
        <v>16.5</v>
      </c>
      <c r="M53" s="19">
        <f t="shared" si="5"/>
        <v>73.848484848484844</v>
      </c>
      <c r="N53" s="9"/>
      <c r="O53" s="10" t="s">
        <v>127</v>
      </c>
      <c r="P53" s="10" t="s">
        <v>128</v>
      </c>
      <c r="Q53" s="10" t="s">
        <v>29</v>
      </c>
      <c r="R53" s="10" t="s">
        <v>63</v>
      </c>
      <c r="S53" s="10" t="s">
        <v>29</v>
      </c>
      <c r="T53" s="10" t="s">
        <v>29</v>
      </c>
      <c r="U53" s="6">
        <v>80</v>
      </c>
      <c r="V53" s="6">
        <v>78</v>
      </c>
      <c r="W53" s="20">
        <v>70</v>
      </c>
      <c r="X53" s="18">
        <f>(R53+V53)*4+U53*2+W53*3</f>
        <v>1022</v>
      </c>
      <c r="Y53" s="18">
        <v>13</v>
      </c>
      <c r="Z53" s="18">
        <f t="shared" si="6"/>
        <v>78.615384615384613</v>
      </c>
      <c r="AA53" s="18">
        <f t="shared" si="7"/>
        <v>2240.5</v>
      </c>
      <c r="AB53" s="18">
        <f t="shared" si="8"/>
        <v>29.5</v>
      </c>
      <c r="AC53" s="18">
        <f t="shared" si="9"/>
        <v>75.949152542372886</v>
      </c>
    </row>
    <row r="54" spans="1:29" s="2" customFormat="1" ht="15" customHeight="1" x14ac:dyDescent="0.15">
      <c r="A54" s="6">
        <v>51</v>
      </c>
      <c r="B54" s="10" t="s">
        <v>129</v>
      </c>
      <c r="C54" s="10" t="s">
        <v>130</v>
      </c>
      <c r="D54" s="7">
        <v>89</v>
      </c>
      <c r="E54" s="7">
        <v>83</v>
      </c>
      <c r="F54" s="7">
        <v>63</v>
      </c>
      <c r="G54" s="7">
        <v>74</v>
      </c>
      <c r="H54" s="7">
        <v>81</v>
      </c>
      <c r="I54" s="7">
        <v>80</v>
      </c>
      <c r="J54" s="7">
        <v>65</v>
      </c>
      <c r="K54" s="18">
        <f t="shared" si="10"/>
        <v>1274.5</v>
      </c>
      <c r="L54" s="18">
        <f t="shared" si="11"/>
        <v>16.5</v>
      </c>
      <c r="M54" s="19">
        <f t="shared" si="5"/>
        <v>77.242424242424249</v>
      </c>
      <c r="N54" s="9"/>
      <c r="O54" s="10" t="s">
        <v>129</v>
      </c>
      <c r="P54" s="10" t="s">
        <v>130</v>
      </c>
      <c r="Q54" s="10" t="s">
        <v>29</v>
      </c>
      <c r="R54" s="10" t="s">
        <v>44</v>
      </c>
      <c r="S54" s="10" t="s">
        <v>29</v>
      </c>
      <c r="T54" s="10" t="s">
        <v>29</v>
      </c>
      <c r="U54" s="6">
        <v>68</v>
      </c>
      <c r="V54" s="6">
        <v>78</v>
      </c>
      <c r="W54" s="20">
        <v>72</v>
      </c>
      <c r="X54" s="18">
        <f>(R54+V54)*4+U54*2+W54*3</f>
        <v>964</v>
      </c>
      <c r="Y54" s="18">
        <v>13</v>
      </c>
      <c r="Z54" s="18">
        <f t="shared" si="6"/>
        <v>74.15384615384616</v>
      </c>
      <c r="AA54" s="18">
        <f t="shared" si="7"/>
        <v>2238.5</v>
      </c>
      <c r="AB54" s="18">
        <f t="shared" si="8"/>
        <v>29.5</v>
      </c>
      <c r="AC54" s="18">
        <f t="shared" si="9"/>
        <v>75.881355932203391</v>
      </c>
    </row>
    <row r="55" spans="1:29" s="2" customFormat="1" ht="15" customHeight="1" x14ac:dyDescent="0.15">
      <c r="A55" s="6">
        <v>52</v>
      </c>
      <c r="B55" s="10" t="s">
        <v>131</v>
      </c>
      <c r="C55" s="10" t="s">
        <v>132</v>
      </c>
      <c r="D55" s="7">
        <v>95</v>
      </c>
      <c r="E55" s="7">
        <v>79</v>
      </c>
      <c r="F55" s="7">
        <v>61</v>
      </c>
      <c r="G55" s="7">
        <v>74</v>
      </c>
      <c r="H55" s="7">
        <v>75</v>
      </c>
      <c r="I55" s="7">
        <v>72</v>
      </c>
      <c r="J55" s="7">
        <v>67</v>
      </c>
      <c r="K55" s="18">
        <f t="shared" si="10"/>
        <v>1235.5</v>
      </c>
      <c r="L55" s="18">
        <f t="shared" si="11"/>
        <v>16.5</v>
      </c>
      <c r="M55" s="19">
        <f t="shared" si="5"/>
        <v>74.878787878787875</v>
      </c>
      <c r="N55" s="9"/>
      <c r="O55" s="10" t="s">
        <v>131</v>
      </c>
      <c r="P55" s="10" t="s">
        <v>132</v>
      </c>
      <c r="Q55" s="10" t="s">
        <v>29</v>
      </c>
      <c r="R55" s="10" t="s">
        <v>63</v>
      </c>
      <c r="S55" s="7">
        <v>73</v>
      </c>
      <c r="T55" s="7">
        <v>66</v>
      </c>
      <c r="U55" s="6">
        <v>70</v>
      </c>
      <c r="V55" s="6">
        <v>76</v>
      </c>
      <c r="W55" s="20">
        <v>80</v>
      </c>
      <c r="X55" s="18">
        <f>(R55+V55)*4+U55*2+W55*3+S55*1+T55*2</f>
        <v>1229</v>
      </c>
      <c r="Y55" s="18">
        <v>16</v>
      </c>
      <c r="Z55" s="18">
        <f t="shared" si="6"/>
        <v>76.8125</v>
      </c>
      <c r="AA55" s="18">
        <f t="shared" si="7"/>
        <v>2464.5</v>
      </c>
      <c r="AB55" s="18">
        <f t="shared" si="8"/>
        <v>32.5</v>
      </c>
      <c r="AC55" s="18">
        <f t="shared" si="9"/>
        <v>75.830769230769235</v>
      </c>
    </row>
    <row r="56" spans="1:29" s="2" customFormat="1" ht="15" customHeight="1" x14ac:dyDescent="0.15">
      <c r="A56" s="6">
        <v>53</v>
      </c>
      <c r="B56" s="10" t="s">
        <v>133</v>
      </c>
      <c r="C56" s="10" t="s">
        <v>134</v>
      </c>
      <c r="D56" s="7">
        <v>90</v>
      </c>
      <c r="E56" s="7">
        <v>69</v>
      </c>
      <c r="F56" s="7">
        <v>75</v>
      </c>
      <c r="G56" s="10" t="s">
        <v>29</v>
      </c>
      <c r="H56" s="7">
        <v>83</v>
      </c>
      <c r="I56" s="7">
        <v>72</v>
      </c>
      <c r="J56" s="7">
        <v>72</v>
      </c>
      <c r="K56" s="18">
        <f>D56*1.5+E56*5+F56*2+H56*2+I56*2+J56*2</f>
        <v>1084</v>
      </c>
      <c r="L56" s="18">
        <f>1.5+5+2+2+2+2</f>
        <v>14.5</v>
      </c>
      <c r="M56" s="19">
        <f t="shared" si="5"/>
        <v>74.758620689655174</v>
      </c>
      <c r="N56" s="9"/>
      <c r="O56" s="10" t="s">
        <v>133</v>
      </c>
      <c r="P56" s="10" t="s">
        <v>134</v>
      </c>
      <c r="Q56" s="10" t="s">
        <v>29</v>
      </c>
      <c r="R56" s="10" t="s">
        <v>63</v>
      </c>
      <c r="S56" s="7">
        <v>80</v>
      </c>
      <c r="T56" s="10" t="s">
        <v>29</v>
      </c>
      <c r="U56" s="6">
        <v>70</v>
      </c>
      <c r="V56" s="6">
        <v>82</v>
      </c>
      <c r="W56" s="20">
        <v>63</v>
      </c>
      <c r="X56" s="18">
        <f>(R56+V56)*4+U56*2+W56*3+S56*1</f>
        <v>1077</v>
      </c>
      <c r="Y56" s="18">
        <v>14</v>
      </c>
      <c r="Z56" s="18">
        <f t="shared" si="6"/>
        <v>76.928571428571431</v>
      </c>
      <c r="AA56" s="18">
        <f t="shared" si="7"/>
        <v>2161</v>
      </c>
      <c r="AB56" s="18">
        <f t="shared" si="8"/>
        <v>28.5</v>
      </c>
      <c r="AC56" s="18">
        <f t="shared" si="9"/>
        <v>75.824561403508767</v>
      </c>
    </row>
    <row r="57" spans="1:29" s="2" customFormat="1" ht="15" customHeight="1" x14ac:dyDescent="0.15">
      <c r="A57" s="6">
        <v>54</v>
      </c>
      <c r="B57" s="10" t="s">
        <v>135</v>
      </c>
      <c r="C57" s="10" t="s">
        <v>136</v>
      </c>
      <c r="D57" s="7">
        <v>89</v>
      </c>
      <c r="E57" s="7">
        <v>79</v>
      </c>
      <c r="F57" s="7">
        <v>70</v>
      </c>
      <c r="G57" s="10" t="s">
        <v>29</v>
      </c>
      <c r="H57" s="7">
        <v>65</v>
      </c>
      <c r="I57" s="7">
        <v>76</v>
      </c>
      <c r="J57" s="7">
        <v>77</v>
      </c>
      <c r="K57" s="18">
        <f>D57*1.5+E57*5+F57*2+H57*2+I57*2+J57*2</f>
        <v>1104.5</v>
      </c>
      <c r="L57" s="18">
        <f>1.5+5+2+2+2+2</f>
        <v>14.5</v>
      </c>
      <c r="M57" s="19">
        <f t="shared" si="5"/>
        <v>76.172413793103445</v>
      </c>
      <c r="N57" s="9"/>
      <c r="O57" s="10" t="s">
        <v>135</v>
      </c>
      <c r="P57" s="10" t="s">
        <v>136</v>
      </c>
      <c r="Q57" s="10" t="s">
        <v>29</v>
      </c>
      <c r="R57" s="10" t="s">
        <v>44</v>
      </c>
      <c r="S57" s="10" t="s">
        <v>29</v>
      </c>
      <c r="T57" s="7">
        <v>81</v>
      </c>
      <c r="U57" s="6">
        <v>74</v>
      </c>
      <c r="V57" s="6">
        <v>78</v>
      </c>
      <c r="W57" s="20">
        <v>68</v>
      </c>
      <c r="X57" s="18">
        <f>(R57+V57)*4+U57*2+W57*3+T57*2</f>
        <v>1126</v>
      </c>
      <c r="Y57" s="18">
        <v>15</v>
      </c>
      <c r="Z57" s="18">
        <f t="shared" si="6"/>
        <v>75.066666666666663</v>
      </c>
      <c r="AA57" s="18">
        <f t="shared" si="7"/>
        <v>2230.5</v>
      </c>
      <c r="AB57" s="18">
        <f t="shared" si="8"/>
        <v>29.5</v>
      </c>
      <c r="AC57" s="18">
        <f t="shared" si="9"/>
        <v>75.610169491525426</v>
      </c>
    </row>
    <row r="58" spans="1:29" s="2" customFormat="1" ht="15" customHeight="1" x14ac:dyDescent="0.15">
      <c r="A58" s="6">
        <v>55</v>
      </c>
      <c r="B58" s="10" t="s">
        <v>137</v>
      </c>
      <c r="C58" s="10" t="s">
        <v>138</v>
      </c>
      <c r="D58" s="7">
        <v>95</v>
      </c>
      <c r="E58" s="7">
        <v>80</v>
      </c>
      <c r="F58" s="7">
        <v>73</v>
      </c>
      <c r="G58" s="10" t="s">
        <v>29</v>
      </c>
      <c r="H58" s="7">
        <v>68</v>
      </c>
      <c r="I58" s="7">
        <v>73</v>
      </c>
      <c r="J58" s="7">
        <v>80</v>
      </c>
      <c r="K58" s="18">
        <f>D58*1.5+E58*5+F58*2+H58*2+I58*2+J58*2</f>
        <v>1130.5</v>
      </c>
      <c r="L58" s="18">
        <f>1.5+5+2+2+2+2</f>
        <v>14.5</v>
      </c>
      <c r="M58" s="19">
        <f t="shared" si="5"/>
        <v>77.965517241379317</v>
      </c>
      <c r="N58" s="9"/>
      <c r="O58" s="10" t="s">
        <v>137</v>
      </c>
      <c r="P58" s="10" t="s">
        <v>138</v>
      </c>
      <c r="Q58" s="7">
        <v>90</v>
      </c>
      <c r="R58" s="10" t="s">
        <v>44</v>
      </c>
      <c r="S58" s="7">
        <v>78</v>
      </c>
      <c r="T58" s="7">
        <v>77</v>
      </c>
      <c r="U58" s="6">
        <v>74</v>
      </c>
      <c r="V58" s="6">
        <v>77</v>
      </c>
      <c r="W58" s="20">
        <v>60</v>
      </c>
      <c r="X58" s="18">
        <f>(R58+V58)*4+U58*2+W58*3+T58*2+S58*1+Q58*0.5</f>
        <v>1213</v>
      </c>
      <c r="Y58" s="18">
        <v>16.5</v>
      </c>
      <c r="Z58" s="18">
        <f t="shared" si="6"/>
        <v>73.515151515151516</v>
      </c>
      <c r="AA58" s="18">
        <f t="shared" si="7"/>
        <v>2343.5</v>
      </c>
      <c r="AB58" s="18">
        <f t="shared" si="8"/>
        <v>31</v>
      </c>
      <c r="AC58" s="18">
        <f t="shared" si="9"/>
        <v>75.596774193548384</v>
      </c>
    </row>
    <row r="59" spans="1:29" s="2" customFormat="1" ht="15" customHeight="1" x14ac:dyDescent="0.15">
      <c r="A59" s="6">
        <v>56</v>
      </c>
      <c r="B59" s="10" t="s">
        <v>139</v>
      </c>
      <c r="C59" s="10" t="s">
        <v>140</v>
      </c>
      <c r="D59" s="7">
        <v>93</v>
      </c>
      <c r="E59" s="7">
        <v>72</v>
      </c>
      <c r="F59" s="7">
        <v>70</v>
      </c>
      <c r="G59" s="10" t="s">
        <v>29</v>
      </c>
      <c r="H59" s="7">
        <v>67</v>
      </c>
      <c r="I59" s="7">
        <v>74</v>
      </c>
      <c r="J59" s="7">
        <v>67</v>
      </c>
      <c r="K59" s="18">
        <f>D59*1.5+E59*5+F59*2+H59*2+I59*2+J59*2</f>
        <v>1055.5</v>
      </c>
      <c r="L59" s="18">
        <f>1.5+5+2+2+2+2</f>
        <v>14.5</v>
      </c>
      <c r="M59" s="19">
        <f t="shared" si="5"/>
        <v>72.793103448275858</v>
      </c>
      <c r="N59" s="9"/>
      <c r="O59" s="10" t="s">
        <v>139</v>
      </c>
      <c r="P59" s="10" t="s">
        <v>140</v>
      </c>
      <c r="Q59" s="7">
        <v>85</v>
      </c>
      <c r="R59" s="10" t="s">
        <v>63</v>
      </c>
      <c r="S59" s="7">
        <v>77</v>
      </c>
      <c r="T59" s="7">
        <v>72</v>
      </c>
      <c r="U59" s="6">
        <v>84</v>
      </c>
      <c r="V59" s="6">
        <v>78</v>
      </c>
      <c r="W59" s="20">
        <v>62</v>
      </c>
      <c r="X59" s="18">
        <f>(R59+V59)*4+U59*2+W59*3+T59*2+S59*1+Q59*0.5</f>
        <v>1269.5</v>
      </c>
      <c r="Y59" s="18">
        <v>16.5</v>
      </c>
      <c r="Z59" s="18">
        <f t="shared" si="6"/>
        <v>76.939393939393938</v>
      </c>
      <c r="AA59" s="18">
        <f t="shared" si="7"/>
        <v>2325</v>
      </c>
      <c r="AB59" s="18">
        <f t="shared" si="8"/>
        <v>31</v>
      </c>
      <c r="AC59" s="18">
        <f t="shared" si="9"/>
        <v>75</v>
      </c>
    </row>
    <row r="60" spans="1:29" s="2" customFormat="1" ht="15" customHeight="1" x14ac:dyDescent="0.15">
      <c r="A60" s="6">
        <v>57</v>
      </c>
      <c r="B60" s="10" t="s">
        <v>141</v>
      </c>
      <c r="C60" s="10" t="s">
        <v>142</v>
      </c>
      <c r="D60" s="7">
        <v>88</v>
      </c>
      <c r="E60" s="7">
        <v>71</v>
      </c>
      <c r="F60" s="7">
        <v>73</v>
      </c>
      <c r="G60" s="7">
        <v>71</v>
      </c>
      <c r="H60" s="7">
        <v>68</v>
      </c>
      <c r="I60" s="7">
        <v>71</v>
      </c>
      <c r="J60" s="7">
        <v>65</v>
      </c>
      <c r="K60" s="18">
        <f>D60*1.5+E60*5+F60*2+G60*2+H60*2+I60*2+J60*2</f>
        <v>1183</v>
      </c>
      <c r="L60" s="18">
        <f>1.5+5+2+2+2+2+2</f>
        <v>16.5</v>
      </c>
      <c r="M60" s="19">
        <f t="shared" si="5"/>
        <v>71.696969696969703</v>
      </c>
      <c r="N60" s="9"/>
      <c r="O60" s="10" t="s">
        <v>141</v>
      </c>
      <c r="P60" s="10" t="s">
        <v>142</v>
      </c>
      <c r="Q60" s="10" t="s">
        <v>29</v>
      </c>
      <c r="R60" s="10" t="s">
        <v>63</v>
      </c>
      <c r="S60" s="10" t="s">
        <v>29</v>
      </c>
      <c r="T60" s="10" t="s">
        <v>29</v>
      </c>
      <c r="U60" s="6">
        <v>84</v>
      </c>
      <c r="V60" s="6">
        <v>77</v>
      </c>
      <c r="W60" s="20">
        <v>70</v>
      </c>
      <c r="X60" s="18">
        <f>(R60+V60)*4+U60*2+W60*3</f>
        <v>1026</v>
      </c>
      <c r="Y60" s="18">
        <v>13</v>
      </c>
      <c r="Z60" s="18">
        <f t="shared" si="6"/>
        <v>78.92307692307692</v>
      </c>
      <c r="AA60" s="18">
        <f t="shared" si="7"/>
        <v>2209</v>
      </c>
      <c r="AB60" s="18">
        <f t="shared" si="8"/>
        <v>29.5</v>
      </c>
      <c r="AC60" s="18">
        <f t="shared" si="9"/>
        <v>74.881355932203391</v>
      </c>
    </row>
    <row r="61" spans="1:29" s="2" customFormat="1" ht="15" customHeight="1" x14ac:dyDescent="0.15">
      <c r="A61" s="6">
        <v>58</v>
      </c>
      <c r="B61" s="10" t="s">
        <v>143</v>
      </c>
      <c r="C61" s="10" t="s">
        <v>144</v>
      </c>
      <c r="D61" s="7">
        <v>91</v>
      </c>
      <c r="E61" s="7">
        <v>69</v>
      </c>
      <c r="F61" s="7">
        <v>75</v>
      </c>
      <c r="G61" s="7">
        <v>82</v>
      </c>
      <c r="H61" s="7">
        <v>77</v>
      </c>
      <c r="I61" s="7">
        <v>74</v>
      </c>
      <c r="J61" s="7">
        <v>70</v>
      </c>
      <c r="K61" s="18">
        <f>D61*1.5+E61*5+F61*2+G61*2+H61*2+I61*2+J61*2</f>
        <v>1237.5</v>
      </c>
      <c r="L61" s="18">
        <f>1.5+5+2+2+2+2+2</f>
        <v>16.5</v>
      </c>
      <c r="M61" s="19">
        <f t="shared" si="5"/>
        <v>75</v>
      </c>
      <c r="N61" s="9"/>
      <c r="O61" s="10" t="s">
        <v>143</v>
      </c>
      <c r="P61" s="10" t="s">
        <v>144</v>
      </c>
      <c r="Q61" s="10" t="s">
        <v>29</v>
      </c>
      <c r="R61" s="10" t="s">
        <v>44</v>
      </c>
      <c r="S61" s="10" t="s">
        <v>29</v>
      </c>
      <c r="T61" s="10" t="s">
        <v>29</v>
      </c>
      <c r="U61" s="6">
        <v>70</v>
      </c>
      <c r="V61" s="6">
        <v>75</v>
      </c>
      <c r="W61" s="20">
        <v>71</v>
      </c>
      <c r="X61" s="18">
        <f>(R61+V61)*4+U61*2+W61*3</f>
        <v>953</v>
      </c>
      <c r="Y61" s="18">
        <v>13</v>
      </c>
      <c r="Z61" s="18">
        <f t="shared" si="6"/>
        <v>73.307692307692307</v>
      </c>
      <c r="AA61" s="18">
        <f t="shared" si="7"/>
        <v>2190.5</v>
      </c>
      <c r="AB61" s="18">
        <f t="shared" si="8"/>
        <v>29.5</v>
      </c>
      <c r="AC61" s="18">
        <f t="shared" si="9"/>
        <v>74.254237288135599</v>
      </c>
    </row>
    <row r="62" spans="1:29" s="2" customFormat="1" ht="15" customHeight="1" x14ac:dyDescent="0.15">
      <c r="A62" s="6">
        <v>59</v>
      </c>
      <c r="B62" s="10" t="s">
        <v>145</v>
      </c>
      <c r="C62" s="10" t="s">
        <v>146</v>
      </c>
      <c r="D62" s="7">
        <v>90</v>
      </c>
      <c r="E62" s="7">
        <v>69</v>
      </c>
      <c r="F62" s="7">
        <v>71</v>
      </c>
      <c r="G62" s="10" t="s">
        <v>29</v>
      </c>
      <c r="H62" s="7">
        <v>81</v>
      </c>
      <c r="I62" s="7">
        <v>74</v>
      </c>
      <c r="J62" s="7">
        <v>75</v>
      </c>
      <c r="K62" s="18">
        <f>D62*1.5+E62*5+F62*2+H62*2+I62*2+J62*2</f>
        <v>1082</v>
      </c>
      <c r="L62" s="18">
        <f>1.5+5+2+2+2+2</f>
        <v>14.5</v>
      </c>
      <c r="M62" s="19">
        <f t="shared" si="5"/>
        <v>74.620689655172413</v>
      </c>
      <c r="N62" s="9"/>
      <c r="O62" s="10" t="s">
        <v>145</v>
      </c>
      <c r="P62" s="10" t="s">
        <v>146</v>
      </c>
      <c r="Q62" s="10" t="s">
        <v>29</v>
      </c>
      <c r="R62" s="10" t="s">
        <v>44</v>
      </c>
      <c r="S62" s="10" t="s">
        <v>29</v>
      </c>
      <c r="T62" s="10" t="s">
        <v>29</v>
      </c>
      <c r="U62" s="6">
        <v>70</v>
      </c>
      <c r="V62" s="6">
        <v>76</v>
      </c>
      <c r="W62" s="20">
        <v>71</v>
      </c>
      <c r="X62" s="18">
        <f>(R62+V62)*4+U62*2+W62*3</f>
        <v>957</v>
      </c>
      <c r="Y62" s="18">
        <v>13</v>
      </c>
      <c r="Z62" s="18">
        <f t="shared" si="6"/>
        <v>73.615384615384613</v>
      </c>
      <c r="AA62" s="18">
        <f t="shared" si="7"/>
        <v>2039</v>
      </c>
      <c r="AB62" s="18">
        <f t="shared" si="8"/>
        <v>27.5</v>
      </c>
      <c r="AC62" s="18">
        <f t="shared" si="9"/>
        <v>74.145454545454541</v>
      </c>
    </row>
    <row r="63" spans="1:29" s="2" customFormat="1" ht="15" customHeight="1" x14ac:dyDescent="0.15">
      <c r="A63" s="16">
        <v>60</v>
      </c>
      <c r="B63" s="10" t="s">
        <v>147</v>
      </c>
      <c r="C63" s="10" t="s">
        <v>148</v>
      </c>
      <c r="D63" s="7">
        <v>89</v>
      </c>
      <c r="E63" s="7">
        <v>69</v>
      </c>
      <c r="F63" s="7">
        <v>69</v>
      </c>
      <c r="G63" s="10" t="s">
        <v>29</v>
      </c>
      <c r="H63" s="7">
        <v>75</v>
      </c>
      <c r="I63" s="7">
        <v>81</v>
      </c>
      <c r="J63" s="7">
        <v>71</v>
      </c>
      <c r="K63" s="18">
        <f>D63*1.5+E63*5+F63*2+H63*2+I63*2+J63*2</f>
        <v>1070.5</v>
      </c>
      <c r="L63" s="18">
        <f>1.5+5+2+2+2+2</f>
        <v>14.5</v>
      </c>
      <c r="M63" s="19">
        <f t="shared" si="5"/>
        <v>73.827586206896555</v>
      </c>
      <c r="N63" s="9"/>
      <c r="O63" s="10" t="s">
        <v>147</v>
      </c>
      <c r="P63" s="10" t="s">
        <v>148</v>
      </c>
      <c r="Q63" s="10" t="s">
        <v>29</v>
      </c>
      <c r="R63" s="10" t="s">
        <v>44</v>
      </c>
      <c r="S63" s="7">
        <v>78</v>
      </c>
      <c r="T63" s="10" t="s">
        <v>29</v>
      </c>
      <c r="U63" s="6">
        <v>70</v>
      </c>
      <c r="V63" s="6">
        <v>75</v>
      </c>
      <c r="W63" s="20">
        <v>71</v>
      </c>
      <c r="X63" s="18">
        <f>(R63+V63)*4+U63*2+W63*3+S63*1</f>
        <v>1031</v>
      </c>
      <c r="Y63" s="18">
        <v>14</v>
      </c>
      <c r="Z63" s="18">
        <f t="shared" si="6"/>
        <v>73.642857142857139</v>
      </c>
      <c r="AA63" s="18">
        <f t="shared" si="7"/>
        <v>2101.5</v>
      </c>
      <c r="AB63" s="18">
        <f t="shared" si="8"/>
        <v>28.5</v>
      </c>
      <c r="AC63" s="18">
        <f t="shared" si="9"/>
        <v>73.736842105263165</v>
      </c>
    </row>
    <row r="64" spans="1:29" s="2" customFormat="1" ht="15" customHeight="1" x14ac:dyDescent="0.15">
      <c r="A64" s="15">
        <v>61</v>
      </c>
      <c r="B64" s="10" t="s">
        <v>149</v>
      </c>
      <c r="C64" s="11" t="s">
        <v>150</v>
      </c>
      <c r="D64" s="7">
        <v>89</v>
      </c>
      <c r="E64" s="7">
        <v>70</v>
      </c>
      <c r="F64" s="7">
        <v>67</v>
      </c>
      <c r="G64" s="7">
        <v>74</v>
      </c>
      <c r="H64" s="10" t="s">
        <v>151</v>
      </c>
      <c r="I64" s="7">
        <v>69</v>
      </c>
      <c r="J64" s="10" t="s">
        <v>29</v>
      </c>
      <c r="K64" s="18">
        <f>D64*1.5+E64*5+F64*2+G64*2+H64*2+I64*2</f>
        <v>1013.5</v>
      </c>
      <c r="L64" s="18">
        <f>1.5+5+2+2+2+2</f>
        <v>14.5</v>
      </c>
      <c r="M64" s="19">
        <f t="shared" si="5"/>
        <v>69.896551724137936</v>
      </c>
      <c r="N64" s="9"/>
      <c r="O64" s="10" t="s">
        <v>149</v>
      </c>
      <c r="P64" s="10" t="s">
        <v>150</v>
      </c>
      <c r="Q64" s="10" t="s">
        <v>29</v>
      </c>
      <c r="R64" s="10" t="s">
        <v>63</v>
      </c>
      <c r="S64" s="10" t="s">
        <v>29</v>
      </c>
      <c r="T64" s="10" t="s">
        <v>29</v>
      </c>
      <c r="U64" s="6">
        <v>70</v>
      </c>
      <c r="V64" s="6">
        <v>79</v>
      </c>
      <c r="W64" s="20">
        <v>71</v>
      </c>
      <c r="X64" s="18">
        <f>(R64+V64)*4+U64*2+W64*3</f>
        <v>1009</v>
      </c>
      <c r="Y64" s="18">
        <v>13</v>
      </c>
      <c r="Z64" s="18">
        <f t="shared" si="6"/>
        <v>77.615384615384613</v>
      </c>
      <c r="AA64" s="18">
        <f t="shared" si="7"/>
        <v>2022.5</v>
      </c>
      <c r="AB64" s="18">
        <f t="shared" si="8"/>
        <v>27.5</v>
      </c>
      <c r="AC64" s="18">
        <f t="shared" si="9"/>
        <v>73.545454545454547</v>
      </c>
    </row>
    <row r="65" spans="1:29" s="2" customFormat="1" ht="15" customHeight="1" x14ac:dyDescent="0.15">
      <c r="A65" s="6">
        <v>62</v>
      </c>
      <c r="B65" s="10" t="s">
        <v>152</v>
      </c>
      <c r="C65" s="10" t="s">
        <v>153</v>
      </c>
      <c r="D65" s="7">
        <v>89</v>
      </c>
      <c r="E65" s="7">
        <v>69</v>
      </c>
      <c r="F65" s="7">
        <v>68</v>
      </c>
      <c r="G65" s="7">
        <v>72</v>
      </c>
      <c r="H65" s="7">
        <v>75</v>
      </c>
      <c r="I65" s="7">
        <v>71</v>
      </c>
      <c r="J65" s="10" t="s">
        <v>29</v>
      </c>
      <c r="K65" s="18">
        <f>D65*1.5+E65*5+F65*2+G65*2+H65*2+I65*2</f>
        <v>1050.5</v>
      </c>
      <c r="L65" s="18">
        <f>1.5+5+2+2+2+2</f>
        <v>14.5</v>
      </c>
      <c r="M65" s="19">
        <f t="shared" si="5"/>
        <v>72.448275862068968</v>
      </c>
      <c r="N65" s="9"/>
      <c r="O65" s="10" t="s">
        <v>152</v>
      </c>
      <c r="P65" s="10" t="s">
        <v>153</v>
      </c>
      <c r="Q65" s="10" t="s">
        <v>29</v>
      </c>
      <c r="R65" s="10" t="s">
        <v>63</v>
      </c>
      <c r="S65" s="10" t="s">
        <v>29</v>
      </c>
      <c r="T65" s="10" t="s">
        <v>29</v>
      </c>
      <c r="U65" s="6">
        <v>68</v>
      </c>
      <c r="V65" s="6">
        <v>74</v>
      </c>
      <c r="W65" s="20">
        <v>63</v>
      </c>
      <c r="X65" s="18">
        <f>(R65+V65)*4+U65*2+W65*3</f>
        <v>961</v>
      </c>
      <c r="Y65" s="18">
        <v>13</v>
      </c>
      <c r="Z65" s="18">
        <f t="shared" si="6"/>
        <v>73.92307692307692</v>
      </c>
      <c r="AA65" s="18">
        <f t="shared" si="7"/>
        <v>2011.5</v>
      </c>
      <c r="AB65" s="18">
        <f t="shared" si="8"/>
        <v>27.5</v>
      </c>
      <c r="AC65" s="18">
        <f t="shared" si="9"/>
        <v>73.145454545454541</v>
      </c>
    </row>
    <row r="66" spans="1:29" s="2" customFormat="1" ht="15" customHeight="1" x14ac:dyDescent="0.15">
      <c r="A66" s="6">
        <v>63</v>
      </c>
      <c r="B66" s="10" t="s">
        <v>154</v>
      </c>
      <c r="C66" s="10" t="s">
        <v>155</v>
      </c>
      <c r="D66" s="7">
        <v>88</v>
      </c>
      <c r="E66" s="7">
        <v>71</v>
      </c>
      <c r="F66" s="7">
        <v>70</v>
      </c>
      <c r="G66" s="7">
        <v>76</v>
      </c>
      <c r="H66" s="7">
        <v>72</v>
      </c>
      <c r="I66" s="7">
        <v>78</v>
      </c>
      <c r="J66" s="7">
        <v>70</v>
      </c>
      <c r="K66" s="18">
        <f>D66*1.5+E66*5+F66*2+G66*2+H66*2+I66*2+J66*2</f>
        <v>1219</v>
      </c>
      <c r="L66" s="18">
        <f>1.5+5+2+2+2+2+2</f>
        <v>16.5</v>
      </c>
      <c r="M66" s="19">
        <f t="shared" si="5"/>
        <v>73.878787878787875</v>
      </c>
      <c r="N66" s="9"/>
      <c r="O66" s="10" t="s">
        <v>154</v>
      </c>
      <c r="P66" s="10" t="s">
        <v>155</v>
      </c>
      <c r="Q66" s="10" t="s">
        <v>29</v>
      </c>
      <c r="R66" s="10" t="s">
        <v>44</v>
      </c>
      <c r="S66" s="10" t="s">
        <v>29</v>
      </c>
      <c r="T66" s="10" t="s">
        <v>29</v>
      </c>
      <c r="U66" s="6">
        <v>71</v>
      </c>
      <c r="V66" s="6">
        <v>73</v>
      </c>
      <c r="W66" s="20">
        <v>67</v>
      </c>
      <c r="X66" s="18">
        <f>(R66+V66)*4+U66*2+W66*3</f>
        <v>935</v>
      </c>
      <c r="Y66" s="18">
        <v>13</v>
      </c>
      <c r="Z66" s="18">
        <f t="shared" si="6"/>
        <v>71.92307692307692</v>
      </c>
      <c r="AA66" s="18">
        <f t="shared" si="7"/>
        <v>2154</v>
      </c>
      <c r="AB66" s="18">
        <f t="shared" si="8"/>
        <v>29.5</v>
      </c>
      <c r="AC66" s="18">
        <f t="shared" si="9"/>
        <v>73.016949152542367</v>
      </c>
    </row>
    <row r="67" spans="1:29" s="2" customFormat="1" ht="15" customHeight="1" x14ac:dyDescent="0.15">
      <c r="A67" s="6">
        <v>64</v>
      </c>
      <c r="B67" s="10" t="s">
        <v>156</v>
      </c>
      <c r="C67" s="10" t="s">
        <v>157</v>
      </c>
      <c r="D67" s="7">
        <v>89</v>
      </c>
      <c r="E67" s="7">
        <v>75</v>
      </c>
      <c r="F67" s="7">
        <v>72</v>
      </c>
      <c r="G67" s="7">
        <v>70</v>
      </c>
      <c r="H67" s="7">
        <v>79</v>
      </c>
      <c r="I67" s="7">
        <v>74</v>
      </c>
      <c r="J67" s="7">
        <v>70</v>
      </c>
      <c r="K67" s="18">
        <f>D67*1.5+E67*5+F67*2+G67*2+H67*2+I67*2+J67*2</f>
        <v>1238.5</v>
      </c>
      <c r="L67" s="18">
        <f>1.5+5+2+2+2+2+2</f>
        <v>16.5</v>
      </c>
      <c r="M67" s="19">
        <f t="shared" si="5"/>
        <v>75.060606060606062</v>
      </c>
      <c r="N67" s="9"/>
      <c r="O67" s="10" t="s">
        <v>156</v>
      </c>
      <c r="P67" s="10" t="s">
        <v>157</v>
      </c>
      <c r="Q67" s="10" t="s">
        <v>29</v>
      </c>
      <c r="R67" s="10" t="s">
        <v>122</v>
      </c>
      <c r="S67" s="10" t="s">
        <v>29</v>
      </c>
      <c r="T67" s="10" t="s">
        <v>29</v>
      </c>
      <c r="U67" s="6">
        <v>72</v>
      </c>
      <c r="V67" s="6">
        <v>74</v>
      </c>
      <c r="W67" s="20">
        <v>70</v>
      </c>
      <c r="X67" s="18">
        <f>(R67+V67)*4+U67*2+W67*3</f>
        <v>910</v>
      </c>
      <c r="Y67" s="18">
        <v>13</v>
      </c>
      <c r="Z67" s="18">
        <f t="shared" si="6"/>
        <v>70</v>
      </c>
      <c r="AA67" s="18">
        <f t="shared" si="7"/>
        <v>2148.5</v>
      </c>
      <c r="AB67" s="18">
        <f t="shared" si="8"/>
        <v>29.5</v>
      </c>
      <c r="AC67" s="18">
        <f t="shared" si="9"/>
        <v>72.830508474576277</v>
      </c>
    </row>
    <row r="68" spans="1:29" s="2" customFormat="1" ht="15" customHeight="1" x14ac:dyDescent="0.15">
      <c r="A68" s="6">
        <v>65</v>
      </c>
      <c r="B68" s="10" t="s">
        <v>158</v>
      </c>
      <c r="C68" s="10" t="s">
        <v>159</v>
      </c>
      <c r="D68" s="7">
        <v>85</v>
      </c>
      <c r="E68" s="7">
        <v>81</v>
      </c>
      <c r="F68" s="7">
        <v>64</v>
      </c>
      <c r="G68" s="7">
        <v>75</v>
      </c>
      <c r="H68" s="7">
        <v>82</v>
      </c>
      <c r="I68" s="7">
        <v>71</v>
      </c>
      <c r="J68" s="7">
        <v>68</v>
      </c>
      <c r="K68" s="18">
        <f>D68*1.5+E68*5+F68*2+G68*2+H68*2+I68*2+J68*2</f>
        <v>1252.5</v>
      </c>
      <c r="L68" s="18">
        <f>1.5+5+2+2+2+2+2</f>
        <v>16.5</v>
      </c>
      <c r="M68" s="19">
        <f t="shared" ref="M68:M78" si="12">K68/L68</f>
        <v>75.909090909090907</v>
      </c>
      <c r="N68" s="9"/>
      <c r="O68" s="10" t="s">
        <v>158</v>
      </c>
      <c r="P68" s="10" t="s">
        <v>159</v>
      </c>
      <c r="Q68" s="7">
        <v>82</v>
      </c>
      <c r="R68" s="10" t="s">
        <v>44</v>
      </c>
      <c r="S68" s="7">
        <v>79</v>
      </c>
      <c r="T68" s="7">
        <v>57</v>
      </c>
      <c r="U68" s="6">
        <v>67</v>
      </c>
      <c r="V68" s="6">
        <v>88</v>
      </c>
      <c r="W68" s="20">
        <v>72</v>
      </c>
      <c r="X68" s="18">
        <f>(R68+V68)*4+U68*2+W68*3+Q68*0.5+S68*1+T68*0.5</f>
        <v>1150.5</v>
      </c>
      <c r="Y68" s="18">
        <v>16.5</v>
      </c>
      <c r="Z68" s="18">
        <f t="shared" ref="Z68:Z78" si="13">X68/Y68</f>
        <v>69.727272727272734</v>
      </c>
      <c r="AA68" s="18">
        <f t="shared" ref="AA68:AA78" si="14">X68+K68</f>
        <v>2403</v>
      </c>
      <c r="AB68" s="18">
        <f t="shared" ref="AB68:AB78" si="15">Y68+L68</f>
        <v>33</v>
      </c>
      <c r="AC68" s="18">
        <f t="shared" ref="AC68:AC78" si="16">AA68/AB68</f>
        <v>72.818181818181813</v>
      </c>
    </row>
    <row r="69" spans="1:29" s="2" customFormat="1" ht="15" customHeight="1" x14ac:dyDescent="0.15">
      <c r="A69" s="6">
        <v>66</v>
      </c>
      <c r="B69" s="10" t="s">
        <v>160</v>
      </c>
      <c r="C69" s="10" t="s">
        <v>161</v>
      </c>
      <c r="D69" s="7">
        <v>90</v>
      </c>
      <c r="E69" s="7">
        <v>70</v>
      </c>
      <c r="F69" s="7">
        <v>67</v>
      </c>
      <c r="G69" s="10" t="s">
        <v>29</v>
      </c>
      <c r="H69" s="7">
        <v>71</v>
      </c>
      <c r="I69" s="7">
        <v>73</v>
      </c>
      <c r="J69" s="7">
        <v>69</v>
      </c>
      <c r="K69" s="18">
        <f>D69*1.5+E69*5+F69*2+H69*2+I69*2+J69*2</f>
        <v>1045</v>
      </c>
      <c r="L69" s="18">
        <f>1.5+5+2+2+2+2</f>
        <v>14.5</v>
      </c>
      <c r="M69" s="19">
        <f t="shared" si="12"/>
        <v>72.068965517241381</v>
      </c>
      <c r="N69" s="9"/>
      <c r="O69" s="10" t="s">
        <v>160</v>
      </c>
      <c r="P69" s="10" t="s">
        <v>161</v>
      </c>
      <c r="Q69" s="10" t="s">
        <v>29</v>
      </c>
      <c r="R69" s="10" t="s">
        <v>63</v>
      </c>
      <c r="S69" s="10" t="s">
        <v>29</v>
      </c>
      <c r="T69" s="10" t="s">
        <v>29</v>
      </c>
      <c r="U69" s="6">
        <v>68</v>
      </c>
      <c r="V69" s="6">
        <v>74</v>
      </c>
      <c r="W69" s="20">
        <v>61</v>
      </c>
      <c r="X69" s="18">
        <f>(R69+V69)*4+U69*2+W69*3</f>
        <v>955</v>
      </c>
      <c r="Y69" s="18">
        <v>13</v>
      </c>
      <c r="Z69" s="18">
        <f t="shared" si="13"/>
        <v>73.461538461538467</v>
      </c>
      <c r="AA69" s="18">
        <f t="shared" si="14"/>
        <v>2000</v>
      </c>
      <c r="AB69" s="18">
        <f t="shared" si="15"/>
        <v>27.5</v>
      </c>
      <c r="AC69" s="18">
        <f t="shared" si="16"/>
        <v>72.727272727272734</v>
      </c>
    </row>
    <row r="70" spans="1:29" s="2" customFormat="1" ht="15" customHeight="1" x14ac:dyDescent="0.15">
      <c r="A70" s="6">
        <v>67</v>
      </c>
      <c r="B70" s="10" t="s">
        <v>162</v>
      </c>
      <c r="C70" s="10" t="s">
        <v>163</v>
      </c>
      <c r="D70" s="7">
        <v>85</v>
      </c>
      <c r="E70" s="7">
        <v>79</v>
      </c>
      <c r="F70" s="7">
        <v>70</v>
      </c>
      <c r="G70" s="7">
        <v>74</v>
      </c>
      <c r="H70" s="7">
        <v>65</v>
      </c>
      <c r="I70" s="7">
        <v>78</v>
      </c>
      <c r="J70" s="7">
        <v>71</v>
      </c>
      <c r="K70" s="18">
        <f>D70*1.5+E70*5+F70*2+G70*2+H70*2+I70*2+J70*2</f>
        <v>1238.5</v>
      </c>
      <c r="L70" s="18">
        <v>16.5</v>
      </c>
      <c r="M70" s="19">
        <f t="shared" si="12"/>
        <v>75.060606060606062</v>
      </c>
      <c r="N70" s="9"/>
      <c r="O70" s="10" t="s">
        <v>162</v>
      </c>
      <c r="P70" s="10" t="s">
        <v>163</v>
      </c>
      <c r="Q70" s="10" t="s">
        <v>29</v>
      </c>
      <c r="R70" s="10" t="s">
        <v>122</v>
      </c>
      <c r="S70" s="10" t="s">
        <v>29</v>
      </c>
      <c r="T70" s="10" t="s">
        <v>29</v>
      </c>
      <c r="U70" s="6">
        <v>68</v>
      </c>
      <c r="V70" s="6">
        <v>77</v>
      </c>
      <c r="W70" s="20">
        <v>65</v>
      </c>
      <c r="X70" s="18">
        <f>(R70+V70)*4+U70*2+W70*3</f>
        <v>899</v>
      </c>
      <c r="Y70" s="18">
        <v>13</v>
      </c>
      <c r="Z70" s="18">
        <f t="shared" si="13"/>
        <v>69.15384615384616</v>
      </c>
      <c r="AA70" s="18">
        <f t="shared" si="14"/>
        <v>2137.5</v>
      </c>
      <c r="AB70" s="18">
        <f t="shared" si="15"/>
        <v>29.5</v>
      </c>
      <c r="AC70" s="18">
        <f t="shared" si="16"/>
        <v>72.457627118644069</v>
      </c>
    </row>
    <row r="71" spans="1:29" s="2" customFormat="1" ht="15" customHeight="1" x14ac:dyDescent="0.15">
      <c r="A71" s="6">
        <v>68</v>
      </c>
      <c r="B71" s="10" t="s">
        <v>164</v>
      </c>
      <c r="C71" s="10" t="s">
        <v>165</v>
      </c>
      <c r="D71" s="7">
        <v>89</v>
      </c>
      <c r="E71" s="7">
        <v>76</v>
      </c>
      <c r="F71" s="7">
        <v>71</v>
      </c>
      <c r="G71" s="7">
        <v>76</v>
      </c>
      <c r="H71" s="7">
        <v>79</v>
      </c>
      <c r="I71" s="7">
        <v>75</v>
      </c>
      <c r="J71" s="10" t="s">
        <v>166</v>
      </c>
      <c r="K71" s="18">
        <f>D71*1.5+E71*5+F71*2+G71*2+H71*2+I71*2+J71*2</f>
        <v>1227.5</v>
      </c>
      <c r="L71" s="18">
        <f>1.5+5+2+2+2+2+2</f>
        <v>16.5</v>
      </c>
      <c r="M71" s="19">
        <f t="shared" si="12"/>
        <v>74.393939393939391</v>
      </c>
      <c r="N71" s="9"/>
      <c r="O71" s="10" t="s">
        <v>164</v>
      </c>
      <c r="P71" s="10" t="s">
        <v>165</v>
      </c>
      <c r="Q71" s="10" t="s">
        <v>29</v>
      </c>
      <c r="R71" s="10" t="s">
        <v>44</v>
      </c>
      <c r="S71" s="7">
        <v>70</v>
      </c>
      <c r="T71" s="10" t="s">
        <v>29</v>
      </c>
      <c r="U71" s="6">
        <v>70</v>
      </c>
      <c r="V71" s="6">
        <v>69</v>
      </c>
      <c r="W71" s="20">
        <v>60</v>
      </c>
      <c r="X71" s="18">
        <f>(R71+V71)*4+U71*2+W71*3+S71*1</f>
        <v>966</v>
      </c>
      <c r="Y71" s="18">
        <v>14</v>
      </c>
      <c r="Z71" s="18">
        <f t="shared" si="13"/>
        <v>69</v>
      </c>
      <c r="AA71" s="18">
        <f t="shared" si="14"/>
        <v>2193.5</v>
      </c>
      <c r="AB71" s="18">
        <f t="shared" si="15"/>
        <v>30.5</v>
      </c>
      <c r="AC71" s="18">
        <f t="shared" si="16"/>
        <v>71.918032786885249</v>
      </c>
    </row>
    <row r="72" spans="1:29" s="2" customFormat="1" ht="15" customHeight="1" x14ac:dyDescent="0.15">
      <c r="A72" s="16">
        <v>69</v>
      </c>
      <c r="B72" s="10" t="s">
        <v>167</v>
      </c>
      <c r="C72" s="10" t="s">
        <v>168</v>
      </c>
      <c r="D72" s="7">
        <v>91</v>
      </c>
      <c r="E72" s="7">
        <v>76</v>
      </c>
      <c r="F72" s="7">
        <v>72</v>
      </c>
      <c r="G72" s="10" t="s">
        <v>29</v>
      </c>
      <c r="H72" s="7">
        <v>81</v>
      </c>
      <c r="I72" s="7">
        <v>80</v>
      </c>
      <c r="J72" s="7">
        <v>71</v>
      </c>
      <c r="K72" s="18">
        <f>D72*1.5+E72*5+F72*2+H72*2+I72*2+J72*2</f>
        <v>1124.5</v>
      </c>
      <c r="L72" s="18">
        <f>1.5+5+2+2+2+2+2</f>
        <v>16.5</v>
      </c>
      <c r="M72" s="19">
        <f t="shared" si="12"/>
        <v>68.151515151515156</v>
      </c>
      <c r="N72" s="9"/>
      <c r="O72" s="10" t="s">
        <v>167</v>
      </c>
      <c r="P72" s="10" t="s">
        <v>168</v>
      </c>
      <c r="Q72" s="10" t="s">
        <v>29</v>
      </c>
      <c r="R72" s="10" t="s">
        <v>63</v>
      </c>
      <c r="S72" s="10" t="s">
        <v>29</v>
      </c>
      <c r="T72" s="10" t="s">
        <v>29</v>
      </c>
      <c r="U72" s="6">
        <v>71</v>
      </c>
      <c r="V72" s="6">
        <v>82</v>
      </c>
      <c r="W72" s="20">
        <v>60</v>
      </c>
      <c r="X72" s="18">
        <f t="shared" ref="X72:X77" si="17">(R72+V72)*4+U72*2+W72*3</f>
        <v>990</v>
      </c>
      <c r="Y72" s="18">
        <v>13</v>
      </c>
      <c r="Z72" s="18">
        <f t="shared" si="13"/>
        <v>76.15384615384616</v>
      </c>
      <c r="AA72" s="18">
        <f t="shared" si="14"/>
        <v>2114.5</v>
      </c>
      <c r="AB72" s="18">
        <f t="shared" si="15"/>
        <v>29.5</v>
      </c>
      <c r="AC72" s="18">
        <f t="shared" si="16"/>
        <v>71.677966101694921</v>
      </c>
    </row>
    <row r="73" spans="1:29" s="2" customFormat="1" ht="15" customHeight="1" x14ac:dyDescent="0.15">
      <c r="A73" s="15">
        <v>70</v>
      </c>
      <c r="B73" s="10" t="s">
        <v>169</v>
      </c>
      <c r="C73" s="10" t="s">
        <v>170</v>
      </c>
      <c r="D73" s="7">
        <v>89</v>
      </c>
      <c r="E73" s="7">
        <v>67</v>
      </c>
      <c r="F73" s="7">
        <v>61</v>
      </c>
      <c r="G73" s="7">
        <v>72</v>
      </c>
      <c r="H73" s="7">
        <v>69</v>
      </c>
      <c r="I73" s="7">
        <v>74</v>
      </c>
      <c r="J73" s="7">
        <v>68</v>
      </c>
      <c r="K73" s="18">
        <f>D73*1.5+E73*5+F73*2+G73*2+H73*2+I73*2+J73*2</f>
        <v>1156.5</v>
      </c>
      <c r="L73" s="18">
        <f>1.5+5+2+2+2+2+2</f>
        <v>16.5</v>
      </c>
      <c r="M73" s="19">
        <f t="shared" si="12"/>
        <v>70.090909090909093</v>
      </c>
      <c r="N73" s="9"/>
      <c r="O73" s="10" t="s">
        <v>169</v>
      </c>
      <c r="P73" s="11" t="s">
        <v>170</v>
      </c>
      <c r="Q73" s="10" t="s">
        <v>29</v>
      </c>
      <c r="R73" s="10" t="s">
        <v>63</v>
      </c>
      <c r="S73" s="10" t="s">
        <v>29</v>
      </c>
      <c r="T73" s="10" t="s">
        <v>29</v>
      </c>
      <c r="U73" s="6">
        <v>84</v>
      </c>
      <c r="V73" s="6">
        <v>77</v>
      </c>
      <c r="W73" s="20">
        <v>46</v>
      </c>
      <c r="X73" s="18">
        <f t="shared" si="17"/>
        <v>954</v>
      </c>
      <c r="Y73" s="18">
        <v>13</v>
      </c>
      <c r="Z73" s="18">
        <f t="shared" si="13"/>
        <v>73.384615384615387</v>
      </c>
      <c r="AA73" s="18">
        <f t="shared" si="14"/>
        <v>2110.5</v>
      </c>
      <c r="AB73" s="18">
        <f t="shared" si="15"/>
        <v>29.5</v>
      </c>
      <c r="AC73" s="18">
        <f t="shared" si="16"/>
        <v>71.542372881355931</v>
      </c>
    </row>
    <row r="74" spans="1:29" s="2" customFormat="1" ht="15" customHeight="1" x14ac:dyDescent="0.15">
      <c r="A74" s="15">
        <v>71</v>
      </c>
      <c r="B74" s="10" t="s">
        <v>173</v>
      </c>
      <c r="C74" s="10" t="s">
        <v>174</v>
      </c>
      <c r="D74" s="7">
        <v>91</v>
      </c>
      <c r="E74" s="7">
        <v>74</v>
      </c>
      <c r="F74" s="7">
        <v>69</v>
      </c>
      <c r="G74" s="7">
        <v>72</v>
      </c>
      <c r="H74" s="7">
        <v>74</v>
      </c>
      <c r="I74" s="7">
        <v>73</v>
      </c>
      <c r="J74" s="10" t="s">
        <v>29</v>
      </c>
      <c r="K74" s="18">
        <f>D74*1.5+E74*5+F74*2+G74*2+H74*2+I74*2</f>
        <v>1082.5</v>
      </c>
      <c r="L74" s="18">
        <f>1.5+5+2+2+2+2</f>
        <v>14.5</v>
      </c>
      <c r="M74" s="19">
        <f t="shared" si="12"/>
        <v>74.65517241379311</v>
      </c>
      <c r="N74" s="9"/>
      <c r="O74" s="10" t="s">
        <v>173</v>
      </c>
      <c r="P74" s="11" t="s">
        <v>174</v>
      </c>
      <c r="Q74" s="10" t="s">
        <v>29</v>
      </c>
      <c r="R74" s="10" t="s">
        <v>44</v>
      </c>
      <c r="S74" s="10" t="s">
        <v>29</v>
      </c>
      <c r="T74" s="10" t="s">
        <v>29</v>
      </c>
      <c r="U74" s="6">
        <v>71</v>
      </c>
      <c r="V74" s="6">
        <v>78</v>
      </c>
      <c r="W74" s="20">
        <v>40</v>
      </c>
      <c r="X74" s="18">
        <f t="shared" si="17"/>
        <v>874</v>
      </c>
      <c r="Y74" s="18">
        <v>13</v>
      </c>
      <c r="Z74" s="18">
        <f t="shared" si="13"/>
        <v>67.230769230769226</v>
      </c>
      <c r="AA74" s="18">
        <f t="shared" si="14"/>
        <v>1956.5</v>
      </c>
      <c r="AB74" s="18">
        <f t="shared" si="15"/>
        <v>27.5</v>
      </c>
      <c r="AC74" s="18">
        <f t="shared" si="16"/>
        <v>71.145454545454541</v>
      </c>
    </row>
    <row r="75" spans="1:29" s="2" customFormat="1" ht="15" customHeight="1" x14ac:dyDescent="0.15">
      <c r="A75" s="15">
        <v>72</v>
      </c>
      <c r="B75" s="10" t="s">
        <v>175</v>
      </c>
      <c r="C75" s="11" t="s">
        <v>176</v>
      </c>
      <c r="D75" s="7">
        <v>88</v>
      </c>
      <c r="E75" s="7">
        <v>71</v>
      </c>
      <c r="F75" s="10" t="s">
        <v>177</v>
      </c>
      <c r="G75" s="10" t="s">
        <v>29</v>
      </c>
      <c r="H75" s="7">
        <v>67</v>
      </c>
      <c r="I75" s="7">
        <v>69</v>
      </c>
      <c r="J75" s="10" t="s">
        <v>151</v>
      </c>
      <c r="K75" s="18">
        <f>D75*1.5+E75*5+F75*2+H75*2+I75*2+J75*2</f>
        <v>975</v>
      </c>
      <c r="L75" s="18">
        <v>14.5</v>
      </c>
      <c r="M75" s="19">
        <f t="shared" si="12"/>
        <v>67.241379310344826</v>
      </c>
      <c r="N75" s="9"/>
      <c r="O75" s="10" t="s">
        <v>175</v>
      </c>
      <c r="P75" s="11" t="s">
        <v>176</v>
      </c>
      <c r="Q75" s="10" t="s">
        <v>29</v>
      </c>
      <c r="R75" s="10" t="s">
        <v>63</v>
      </c>
      <c r="S75" s="10" t="s">
        <v>29</v>
      </c>
      <c r="T75" s="10" t="s">
        <v>29</v>
      </c>
      <c r="U75" s="6">
        <v>85</v>
      </c>
      <c r="V75" s="6">
        <v>74</v>
      </c>
      <c r="W75" s="20">
        <v>55</v>
      </c>
      <c r="X75" s="18">
        <f t="shared" si="17"/>
        <v>971</v>
      </c>
      <c r="Y75" s="18">
        <v>13</v>
      </c>
      <c r="Z75" s="18">
        <f t="shared" si="13"/>
        <v>74.692307692307693</v>
      </c>
      <c r="AA75" s="18">
        <f t="shared" si="14"/>
        <v>1946</v>
      </c>
      <c r="AB75" s="18">
        <f t="shared" si="15"/>
        <v>27.5</v>
      </c>
      <c r="AC75" s="18">
        <f t="shared" si="16"/>
        <v>70.763636363636365</v>
      </c>
    </row>
    <row r="76" spans="1:29" s="2" customFormat="1" ht="15" customHeight="1" x14ac:dyDescent="0.15">
      <c r="A76" s="15">
        <v>73</v>
      </c>
      <c r="B76" s="10" t="s">
        <v>178</v>
      </c>
      <c r="C76" s="10" t="s">
        <v>179</v>
      </c>
      <c r="D76" s="7">
        <v>85</v>
      </c>
      <c r="E76" s="7">
        <v>75</v>
      </c>
      <c r="F76" s="7">
        <v>61</v>
      </c>
      <c r="G76" s="7">
        <v>73</v>
      </c>
      <c r="H76" s="7">
        <v>67</v>
      </c>
      <c r="I76" s="7">
        <v>77</v>
      </c>
      <c r="J76" s="7">
        <v>64</v>
      </c>
      <c r="K76" s="18">
        <f>D76*1.5+E76*5+F76*2+G76*2+H76*2+I76*2+J76*2</f>
        <v>1186.5</v>
      </c>
      <c r="L76" s="18">
        <v>16.5</v>
      </c>
      <c r="M76" s="19">
        <f t="shared" si="12"/>
        <v>71.909090909090907</v>
      </c>
      <c r="N76" s="9"/>
      <c r="O76" s="10" t="s">
        <v>178</v>
      </c>
      <c r="P76" s="11" t="s">
        <v>179</v>
      </c>
      <c r="Q76" s="10" t="s">
        <v>29</v>
      </c>
      <c r="R76" s="10" t="s">
        <v>122</v>
      </c>
      <c r="S76" s="10" t="s">
        <v>29</v>
      </c>
      <c r="T76" s="10" t="s">
        <v>29</v>
      </c>
      <c r="U76" s="6">
        <v>68</v>
      </c>
      <c r="V76" s="6">
        <v>77</v>
      </c>
      <c r="W76" s="20">
        <v>57</v>
      </c>
      <c r="X76" s="18">
        <f t="shared" si="17"/>
        <v>875</v>
      </c>
      <c r="Y76" s="18">
        <v>13</v>
      </c>
      <c r="Z76" s="18">
        <f t="shared" si="13"/>
        <v>67.307692307692307</v>
      </c>
      <c r="AA76" s="18">
        <f t="shared" si="14"/>
        <v>2061.5</v>
      </c>
      <c r="AB76" s="18">
        <f t="shared" si="15"/>
        <v>29.5</v>
      </c>
      <c r="AC76" s="18">
        <f t="shared" si="16"/>
        <v>69.881355932203391</v>
      </c>
    </row>
    <row r="77" spans="1:29" s="2" customFormat="1" ht="15" customHeight="1" x14ac:dyDescent="0.15">
      <c r="A77" s="15">
        <v>74</v>
      </c>
      <c r="B77" s="10" t="s">
        <v>180</v>
      </c>
      <c r="C77" s="11" t="s">
        <v>181</v>
      </c>
      <c r="D77" s="7">
        <v>90</v>
      </c>
      <c r="E77" s="10" t="s">
        <v>182</v>
      </c>
      <c r="F77" s="10" t="s">
        <v>151</v>
      </c>
      <c r="G77" s="7">
        <v>75</v>
      </c>
      <c r="H77" s="7">
        <v>79</v>
      </c>
      <c r="I77" s="7">
        <v>79</v>
      </c>
      <c r="J77" s="10" t="s">
        <v>29</v>
      </c>
      <c r="K77" s="18">
        <f>D77*1.5+E77*5+F77*2+G77*2+H77*2+I77*2</f>
        <v>996</v>
      </c>
      <c r="L77" s="18">
        <f>1.5+5+2+2+2+2+2</f>
        <v>16.5</v>
      </c>
      <c r="M77" s="19">
        <f t="shared" si="12"/>
        <v>60.363636363636367</v>
      </c>
      <c r="N77" s="9"/>
      <c r="O77" s="10" t="s">
        <v>180</v>
      </c>
      <c r="P77" s="10" t="s">
        <v>181</v>
      </c>
      <c r="Q77" s="10" t="s">
        <v>29</v>
      </c>
      <c r="R77" s="10" t="s">
        <v>63</v>
      </c>
      <c r="S77" s="10" t="s">
        <v>29</v>
      </c>
      <c r="T77" s="10" t="s">
        <v>29</v>
      </c>
      <c r="U77" s="6">
        <v>78</v>
      </c>
      <c r="V77" s="6">
        <v>75</v>
      </c>
      <c r="W77" s="20">
        <v>60</v>
      </c>
      <c r="X77" s="18">
        <f t="shared" si="17"/>
        <v>976</v>
      </c>
      <c r="Y77" s="18">
        <v>13</v>
      </c>
      <c r="Z77" s="18">
        <f t="shared" si="13"/>
        <v>75.07692307692308</v>
      </c>
      <c r="AA77" s="18">
        <f t="shared" si="14"/>
        <v>1972</v>
      </c>
      <c r="AB77" s="18">
        <f t="shared" si="15"/>
        <v>29.5</v>
      </c>
      <c r="AC77" s="18">
        <f t="shared" si="16"/>
        <v>66.847457627118644</v>
      </c>
    </row>
    <row r="78" spans="1:29" s="2" customFormat="1" ht="15" customHeight="1" x14ac:dyDescent="0.15">
      <c r="A78" s="15">
        <v>75</v>
      </c>
      <c r="B78" s="10" t="s">
        <v>183</v>
      </c>
      <c r="C78" s="11" t="s">
        <v>184</v>
      </c>
      <c r="D78" s="7">
        <v>90</v>
      </c>
      <c r="E78" s="10" t="s">
        <v>185</v>
      </c>
      <c r="F78" s="7">
        <v>67</v>
      </c>
      <c r="G78" s="7">
        <v>70</v>
      </c>
      <c r="H78" s="10" t="s">
        <v>185</v>
      </c>
      <c r="I78" s="7">
        <v>79</v>
      </c>
      <c r="J78" s="7">
        <v>62</v>
      </c>
      <c r="K78" s="18">
        <f>D78*1.5+E78*5+F78*2+G78*2+H78*2+I78*2+J78*2</f>
        <v>691</v>
      </c>
      <c r="L78" s="18">
        <f>1.5+5+2+2+2+2+2</f>
        <v>16.5</v>
      </c>
      <c r="M78" s="19">
        <f t="shared" si="12"/>
        <v>41.878787878787875</v>
      </c>
      <c r="N78" s="9"/>
      <c r="O78" s="10" t="s">
        <v>183</v>
      </c>
      <c r="P78" s="11" t="s">
        <v>184</v>
      </c>
      <c r="Q78" s="7">
        <v>80</v>
      </c>
      <c r="R78" s="10" t="s">
        <v>44</v>
      </c>
      <c r="S78" s="7">
        <v>74</v>
      </c>
      <c r="T78" s="7">
        <v>86</v>
      </c>
      <c r="U78" s="6">
        <v>80</v>
      </c>
      <c r="V78" s="6">
        <v>72</v>
      </c>
      <c r="W78" s="20">
        <v>50</v>
      </c>
      <c r="X78" s="18">
        <f>(R78+V78)*4+U78*2+W78*3+Q78*0.5+S78*1+T78*2</f>
        <v>1184</v>
      </c>
      <c r="Y78" s="18">
        <v>16.5</v>
      </c>
      <c r="Z78" s="18">
        <f t="shared" si="13"/>
        <v>71.757575757575751</v>
      </c>
      <c r="AA78" s="18">
        <f t="shared" si="14"/>
        <v>1875</v>
      </c>
      <c r="AB78" s="18">
        <f t="shared" si="15"/>
        <v>33</v>
      </c>
      <c r="AC78" s="18">
        <f t="shared" si="16"/>
        <v>56.81818181818182</v>
      </c>
    </row>
    <row r="80" spans="1:29" x14ac:dyDescent="0.15">
      <c r="I80" s="21" t="s">
        <v>188</v>
      </c>
      <c r="J80" s="21"/>
      <c r="K80" s="21"/>
      <c r="L80" s="21"/>
      <c r="M80" s="21"/>
      <c r="N80" s="21"/>
      <c r="O80" s="21"/>
      <c r="P80" s="21"/>
      <c r="Q80" s="21"/>
    </row>
    <row r="81" spans="9:17" x14ac:dyDescent="0.15">
      <c r="I81" s="21"/>
      <c r="J81" s="21"/>
      <c r="K81" s="21"/>
      <c r="L81" s="21"/>
      <c r="M81" s="21"/>
      <c r="N81" s="21"/>
      <c r="O81" s="21"/>
      <c r="P81" s="21"/>
      <c r="Q81" s="21"/>
    </row>
    <row r="82" spans="9:17" x14ac:dyDescent="0.15">
      <c r="I82" s="21"/>
      <c r="J82" s="21"/>
      <c r="K82" s="21"/>
      <c r="L82" s="21"/>
      <c r="M82" s="21"/>
      <c r="N82" s="21"/>
      <c r="O82" s="21"/>
      <c r="P82" s="21"/>
      <c r="Q82" s="21"/>
    </row>
    <row r="83" spans="9:17" x14ac:dyDescent="0.15">
      <c r="I83" s="21"/>
      <c r="J83" s="21"/>
      <c r="K83" s="21"/>
      <c r="L83" s="21"/>
      <c r="M83" s="21"/>
      <c r="N83" s="21"/>
      <c r="O83" s="21"/>
      <c r="P83" s="21"/>
      <c r="Q83" s="21"/>
    </row>
    <row r="84" spans="9:17" x14ac:dyDescent="0.15">
      <c r="I84" s="21"/>
      <c r="J84" s="21"/>
      <c r="K84" s="21"/>
      <c r="L84" s="21"/>
      <c r="M84" s="21"/>
      <c r="N84" s="21"/>
      <c r="O84" s="21"/>
      <c r="P84" s="21"/>
      <c r="Q84" s="21"/>
    </row>
    <row r="85" spans="9:17" x14ac:dyDescent="0.15">
      <c r="I85" s="21"/>
      <c r="J85" s="21"/>
      <c r="K85" s="21"/>
      <c r="L85" s="21"/>
      <c r="M85" s="21"/>
      <c r="N85" s="21"/>
      <c r="O85" s="21"/>
      <c r="P85" s="21"/>
      <c r="Q85" s="21"/>
    </row>
    <row r="86" spans="9:17" x14ac:dyDescent="0.15">
      <c r="I86" s="21"/>
      <c r="J86" s="21"/>
      <c r="K86" s="21"/>
      <c r="L86" s="21"/>
      <c r="M86" s="21"/>
      <c r="N86" s="21"/>
      <c r="O86" s="21"/>
      <c r="P86" s="21"/>
      <c r="Q86" s="21"/>
    </row>
  </sheetData>
  <sortState ref="B3:AC78">
    <sortCondition descending="1" ref="AC3:AC78"/>
  </sortState>
  <mergeCells count="3">
    <mergeCell ref="B1:M2"/>
    <mergeCell ref="O1:Z2"/>
    <mergeCell ref="I80:Q86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2015-09-10T08:29:00Z</dcterms:created>
  <dcterms:modified xsi:type="dcterms:W3CDTF">2015-09-18T03:54:56Z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2052-9.1.0.5060</vt:lpwstr>
  </property>
</Properties>
</file>