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Sheet1!$D$2:$L$81</definedName>
    <definedName name="_xlnm.Criteria" localSheetId="0">Sheet1!$D$2:$L$2</definedName>
  </definedNames>
  <calcPr calcId="144525"/>
</workbook>
</file>

<file path=xl/sharedStrings.xml><?xml version="1.0" encoding="utf-8"?>
<sst xmlns="http://schemas.openxmlformats.org/spreadsheetml/2006/main" count="191">
  <si>
    <t>2015-2016学年第1学期班级成绩汇总表</t>
  </si>
  <si>
    <t>2015-2016学年第二学期班级成绩汇总表</t>
  </si>
  <si>
    <t>序号</t>
  </si>
  <si>
    <t>学号</t>
  </si>
  <si>
    <t>姓名</t>
  </si>
  <si>
    <t>城市防灾学/选修课/1.5</t>
  </si>
  <si>
    <t>城市更新与历史文化遗产保护/选修课/2</t>
  </si>
  <si>
    <t>城市规划信息技术/选修课/2</t>
  </si>
  <si>
    <t>城市设计原理/必修课/2</t>
  </si>
  <si>
    <t>城市总规设计/必修课/5</t>
  </si>
  <si>
    <t>园林景观与绿地规划/选修课/2</t>
  </si>
  <si>
    <t>加权成绩一</t>
  </si>
  <si>
    <t>总学分一</t>
  </si>
  <si>
    <t>综合成绩一</t>
  </si>
  <si>
    <t>城市工程系统规划/选修课/2</t>
  </si>
  <si>
    <t>城市规划综合课程设计/实践课/4</t>
  </si>
  <si>
    <t>城市设计/必修课/4</t>
  </si>
  <si>
    <t>区域与城镇体系规划/必修课/3</t>
  </si>
  <si>
    <t>区域与城镇体系规划课程设计/实践课/2</t>
  </si>
  <si>
    <t>加权成绩2</t>
  </si>
  <si>
    <t>学分2</t>
  </si>
  <si>
    <t>综合成绩2</t>
  </si>
  <si>
    <t>总加权成绩</t>
  </si>
  <si>
    <t>总学分</t>
  </si>
  <si>
    <t>总综合成绩</t>
  </si>
  <si>
    <t>120907114</t>
  </si>
  <si>
    <t>刘方</t>
  </si>
  <si>
    <t>95</t>
  </si>
  <si>
    <t/>
  </si>
  <si>
    <t>120907128</t>
  </si>
  <si>
    <t>卫永丰</t>
  </si>
  <si>
    <t>120907118</t>
  </si>
  <si>
    <t>孟俊林</t>
  </si>
  <si>
    <t>120907121</t>
  </si>
  <si>
    <t>时冬霞</t>
  </si>
  <si>
    <t>120907119</t>
  </si>
  <si>
    <t>潘文静</t>
  </si>
  <si>
    <t>120907129</t>
  </si>
  <si>
    <t>武晓霞</t>
  </si>
  <si>
    <t>85</t>
  </si>
  <si>
    <t>120907110</t>
  </si>
  <si>
    <t>李若涵</t>
  </si>
  <si>
    <t>120907201</t>
  </si>
  <si>
    <t>曹宏岩</t>
  </si>
  <si>
    <t>120907125</t>
  </si>
  <si>
    <t>王亚娜</t>
  </si>
  <si>
    <t>120907113</t>
  </si>
  <si>
    <t>李琰鸣</t>
  </si>
  <si>
    <t>120907135</t>
  </si>
  <si>
    <t>张振显</t>
  </si>
  <si>
    <t>120907216</t>
  </si>
  <si>
    <t>卢月青</t>
  </si>
  <si>
    <t>120907133</t>
  </si>
  <si>
    <t>张琼</t>
  </si>
  <si>
    <t>120907136</t>
  </si>
  <si>
    <t>张楠</t>
  </si>
  <si>
    <t>120907202</t>
  </si>
  <si>
    <t>曹云豪</t>
  </si>
  <si>
    <t>120907116</t>
  </si>
  <si>
    <t>龙子思</t>
  </si>
  <si>
    <t>120907222</t>
  </si>
  <si>
    <t>王海鹏</t>
  </si>
  <si>
    <t>120907102</t>
  </si>
  <si>
    <t>曹蒙雅</t>
  </si>
  <si>
    <t>120907218</t>
  </si>
  <si>
    <t>牛晶晶</t>
  </si>
  <si>
    <t>120907210</t>
  </si>
  <si>
    <t>李晓宇</t>
  </si>
  <si>
    <t>120907238</t>
  </si>
  <si>
    <t>周闯</t>
  </si>
  <si>
    <t>120907127</t>
  </si>
  <si>
    <t>王志峰</t>
  </si>
  <si>
    <t>120907227</t>
  </si>
  <si>
    <t>魏智丹</t>
  </si>
  <si>
    <t>120907224</t>
  </si>
  <si>
    <t>王思梦</t>
  </si>
  <si>
    <t>120907103</t>
  </si>
  <si>
    <t>常明</t>
  </si>
  <si>
    <t>120907120</t>
  </si>
  <si>
    <t>钱双宝</t>
  </si>
  <si>
    <t>120907112</t>
  </si>
  <si>
    <t>李亚平</t>
  </si>
  <si>
    <t>120907219</t>
  </si>
  <si>
    <t>祁珂</t>
  </si>
  <si>
    <t>120907220</t>
  </si>
  <si>
    <t>任付立</t>
  </si>
  <si>
    <t>120907217</t>
  </si>
  <si>
    <t>马丽珠</t>
  </si>
  <si>
    <t>120907106</t>
  </si>
  <si>
    <t>高焱</t>
  </si>
  <si>
    <t>120907235</t>
  </si>
  <si>
    <t>张倩倩</t>
  </si>
  <si>
    <t>120907206</t>
  </si>
  <si>
    <t>何勇</t>
  </si>
  <si>
    <t>120907223</t>
  </si>
  <si>
    <t>王美洁</t>
  </si>
  <si>
    <t>120907214</t>
  </si>
  <si>
    <t>刘莹</t>
  </si>
  <si>
    <t>120907208</t>
  </si>
  <si>
    <t>李丁</t>
  </si>
  <si>
    <t>120907122</t>
  </si>
  <si>
    <t>王高锋</t>
  </si>
  <si>
    <t>120907131</t>
  </si>
  <si>
    <t>于月</t>
  </si>
  <si>
    <t>120907215</t>
  </si>
  <si>
    <t>龙文燕</t>
  </si>
  <si>
    <t>120907221</t>
  </si>
  <si>
    <t>史光泽</t>
  </si>
  <si>
    <t>120907105</t>
  </si>
  <si>
    <t>丁文明</t>
  </si>
  <si>
    <t>120907205</t>
  </si>
  <si>
    <t>高萌萌</t>
  </si>
  <si>
    <t>120907124</t>
  </si>
  <si>
    <t>王赛楠</t>
  </si>
  <si>
    <t>120907101</t>
  </si>
  <si>
    <t>包婷婷</t>
  </si>
  <si>
    <t>120907228</t>
  </si>
  <si>
    <t>翁亚南</t>
  </si>
  <si>
    <t>120907212</t>
  </si>
  <si>
    <t>李扬</t>
  </si>
  <si>
    <t>120907234</t>
  </si>
  <si>
    <t>张晓敏</t>
  </si>
  <si>
    <t>120907207</t>
  </si>
  <si>
    <t>贾伟涛</t>
  </si>
  <si>
    <t>120907236</t>
  </si>
  <si>
    <t>赵德亮</t>
  </si>
  <si>
    <t>75</t>
  </si>
  <si>
    <t>120907126</t>
  </si>
  <si>
    <t>王哲</t>
  </si>
  <si>
    <t>101206117</t>
  </si>
  <si>
    <t>李佩</t>
  </si>
  <si>
    <t>120409129</t>
  </si>
  <si>
    <t>王慧</t>
  </si>
  <si>
    <t>120907123</t>
  </si>
  <si>
    <t>王金博</t>
  </si>
  <si>
    <t>120907134</t>
  </si>
  <si>
    <t>张腾</t>
  </si>
  <si>
    <t>120907225</t>
  </si>
  <si>
    <t>王悦</t>
  </si>
  <si>
    <t>120907139</t>
  </si>
  <si>
    <t>周园明</t>
  </si>
  <si>
    <t>120907229</t>
  </si>
  <si>
    <t>夏雨薇</t>
  </si>
  <si>
    <t>120907130</t>
  </si>
  <si>
    <t>谢伟乾</t>
  </si>
  <si>
    <t>120907233</t>
  </si>
  <si>
    <t>张森林</t>
  </si>
  <si>
    <t>120907211</t>
  </si>
  <si>
    <t>李雅琴</t>
  </si>
  <si>
    <t>120907237</t>
  </si>
  <si>
    <t>郑士玉</t>
  </si>
  <si>
    <t>0</t>
  </si>
  <si>
    <t>120907213</t>
  </si>
  <si>
    <t>李鑫</t>
  </si>
  <si>
    <t>120907232</t>
  </si>
  <si>
    <t>张梦娇</t>
  </si>
  <si>
    <t>120907239</t>
  </si>
  <si>
    <t>朱光辉</t>
  </si>
  <si>
    <t>120907132</t>
  </si>
  <si>
    <t>张静泊</t>
  </si>
  <si>
    <t>120907109</t>
  </si>
  <si>
    <t>李嘉文</t>
  </si>
  <si>
    <t>120907231</t>
  </si>
  <si>
    <t>张红达</t>
  </si>
  <si>
    <t>120907230</t>
  </si>
  <si>
    <t>于潜</t>
  </si>
  <si>
    <t>120907111</t>
  </si>
  <si>
    <t>李小春</t>
  </si>
  <si>
    <t>120907108</t>
  </si>
  <si>
    <t>孔俊</t>
  </si>
  <si>
    <t>120907117</t>
  </si>
  <si>
    <t>罗瑞源</t>
  </si>
  <si>
    <t>120907203</t>
  </si>
  <si>
    <t>陈晨</t>
  </si>
  <si>
    <t>120907226</t>
  </si>
  <si>
    <t>王震宇</t>
  </si>
  <si>
    <t>120907204</t>
  </si>
  <si>
    <t>陈茜</t>
  </si>
  <si>
    <t>120907137</t>
  </si>
  <si>
    <t>赵严冲</t>
  </si>
  <si>
    <t>56</t>
  </si>
  <si>
    <t>120907138</t>
  </si>
  <si>
    <t>钟宇轩</t>
  </si>
  <si>
    <t>120907107</t>
  </si>
  <si>
    <t>黄义栋</t>
  </si>
  <si>
    <t>120907141</t>
  </si>
  <si>
    <t>邹友开</t>
  </si>
  <si>
    <t>52</t>
  </si>
  <si>
    <t>110907225</t>
  </si>
  <si>
    <t>吴振坤</t>
  </si>
  <si>
    <t>备注：标红的为有科目挂科的，序号标红的为一学年中有科目挂科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</si>
</sst>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3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91"/>
  <sheetViews>
    <sheetView tabSelected="1" topLeftCell="A63" workbookViewId="0">
      <selection activeCell="M87" sqref="M87"/>
    </sheetView>
  </sheetViews>
  <sheetFormatPr defaultColWidth="9" defaultRowHeight="14.4"/>
  <cols>
    <col min="1" max="1" width="3.62962962962963" style="1" customWidth="1"/>
    <col min="2" max="2" width="11.7777777777778" style="1" customWidth="1"/>
    <col min="3" max="3" width="9.77777777777778" style="1" customWidth="1"/>
    <col min="4" max="4" width="6.62962962962963" style="1" customWidth="1"/>
    <col min="5" max="5" width="11.1111111111111" style="1" customWidth="1"/>
    <col min="6" max="6" width="11.7777777777778" style="1" customWidth="1"/>
    <col min="7" max="7" width="10.4444444444444" style="1" customWidth="1"/>
    <col min="8" max="8" width="10.5555555555556" style="1" customWidth="1"/>
    <col min="9" max="9" width="10.3333333333333" style="1" customWidth="1"/>
    <col min="10" max="10" width="13.1111111111111" style="1" customWidth="1"/>
    <col min="11" max="12" width="16.6296296296296" style="1" customWidth="1"/>
    <col min="13" max="13" width="14.1296296296296" style="1" customWidth="1"/>
    <col min="14" max="14" width="12.8796296296296" style="1" customWidth="1"/>
    <col min="15" max="15" width="12.25" style="1" customWidth="1"/>
    <col min="16" max="16" width="8.37962962962963" style="1" customWidth="1"/>
    <col min="17" max="17" width="9.37962962962963" customWidth="1"/>
    <col min="18" max="18" width="9.62962962962963" customWidth="1"/>
    <col min="20" max="20" width="9.75" customWidth="1"/>
    <col min="21" max="21" width="12.5555555555556" customWidth="1"/>
    <col min="22" max="22" width="10.1111111111111" customWidth="1"/>
    <col min="23" max="23" width="12.8888888888889"/>
    <col min="26" max="26" width="14.4444444444444" customWidth="1"/>
  </cols>
  <sheetData>
    <row r="1" ht="21" customHeight="1" spans="1:2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 t="s">
        <v>1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60" spans="1:2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10" t="s">
        <v>11</v>
      </c>
      <c r="K2" s="10" t="s">
        <v>12</v>
      </c>
      <c r="L2" s="10" t="s">
        <v>13</v>
      </c>
      <c r="M2" s="11"/>
      <c r="N2" s="12" t="s">
        <v>3</v>
      </c>
      <c r="O2" s="4" t="s">
        <v>4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  <c r="Z2" s="14" t="s">
        <v>24</v>
      </c>
    </row>
    <row r="3" spans="1:26">
      <c r="A3" s="5">
        <v>1</v>
      </c>
      <c r="B3" s="16" t="s">
        <v>25</v>
      </c>
      <c r="C3" s="16" t="s">
        <v>26</v>
      </c>
      <c r="D3" s="16" t="s">
        <v>27</v>
      </c>
      <c r="E3" s="6">
        <v>88</v>
      </c>
      <c r="F3" s="6">
        <v>92</v>
      </c>
      <c r="G3" s="6">
        <v>88</v>
      </c>
      <c r="H3" s="6">
        <v>85</v>
      </c>
      <c r="I3" s="16" t="s">
        <v>28</v>
      </c>
      <c r="J3" s="13">
        <f t="shared" ref="J3:J10" si="0">D3*1.5+E3*2+F3*2+G3*2+H3*5</f>
        <v>1103.5</v>
      </c>
      <c r="K3" s="13">
        <f t="shared" ref="K3:K10" si="1">1.5+2+2+2+5</f>
        <v>12.5</v>
      </c>
      <c r="L3" s="13">
        <f t="shared" ref="L3:L66" si="2">J3/K3</f>
        <v>88.28</v>
      </c>
      <c r="M3" s="13"/>
      <c r="N3" s="17" t="s">
        <v>25</v>
      </c>
      <c r="O3" s="16" t="s">
        <v>26</v>
      </c>
      <c r="P3" s="16" t="s">
        <v>27</v>
      </c>
      <c r="Q3" s="6">
        <v>92</v>
      </c>
      <c r="R3" s="6">
        <v>81</v>
      </c>
      <c r="S3" s="6">
        <v>94</v>
      </c>
      <c r="T3" s="6">
        <v>90</v>
      </c>
      <c r="U3" s="13">
        <f t="shared" ref="U3:U18" si="3">P3*2+Q3*4+R3*4+S3*3+T3*2</f>
        <v>1344</v>
      </c>
      <c r="V3" s="13">
        <f t="shared" ref="V3:V18" si="4">2+4+4+3+2</f>
        <v>15</v>
      </c>
      <c r="W3" s="13">
        <f t="shared" ref="W3:W66" si="5">U3/V3</f>
        <v>89.6</v>
      </c>
      <c r="X3" s="13">
        <f t="shared" ref="X3:X66" si="6">J3+U3</f>
        <v>2447.5</v>
      </c>
      <c r="Y3" s="13">
        <f t="shared" ref="Y3:Y66" si="7">K3+V3</f>
        <v>27.5</v>
      </c>
      <c r="Z3" s="13">
        <f t="shared" ref="Z3:Z66" si="8">X3/Y3</f>
        <v>89</v>
      </c>
    </row>
    <row r="4" spans="1:26">
      <c r="A4" s="5">
        <v>2</v>
      </c>
      <c r="B4" s="16" t="s">
        <v>29</v>
      </c>
      <c r="C4" s="16" t="s">
        <v>30</v>
      </c>
      <c r="D4" s="7">
        <v>95</v>
      </c>
      <c r="E4" s="6">
        <v>90</v>
      </c>
      <c r="F4" s="6">
        <v>90</v>
      </c>
      <c r="G4" s="6">
        <v>89</v>
      </c>
      <c r="H4" s="6">
        <v>84</v>
      </c>
      <c r="I4" s="16" t="s">
        <v>28</v>
      </c>
      <c r="J4" s="13">
        <f t="shared" si="0"/>
        <v>1100.5</v>
      </c>
      <c r="K4" s="13">
        <f t="shared" si="1"/>
        <v>12.5</v>
      </c>
      <c r="L4" s="13">
        <f t="shared" si="2"/>
        <v>88.04</v>
      </c>
      <c r="M4" s="13"/>
      <c r="N4" s="17" t="s">
        <v>29</v>
      </c>
      <c r="O4" s="16" t="s">
        <v>30</v>
      </c>
      <c r="P4" s="16" t="s">
        <v>27</v>
      </c>
      <c r="Q4" s="6">
        <v>92</v>
      </c>
      <c r="R4" s="6">
        <v>84</v>
      </c>
      <c r="S4" s="6">
        <v>90</v>
      </c>
      <c r="T4" s="6">
        <v>90</v>
      </c>
      <c r="U4" s="13">
        <f t="shared" si="3"/>
        <v>1344</v>
      </c>
      <c r="V4" s="13">
        <f t="shared" si="4"/>
        <v>15</v>
      </c>
      <c r="W4" s="13">
        <f t="shared" si="5"/>
        <v>89.6</v>
      </c>
      <c r="X4" s="13">
        <f t="shared" si="6"/>
        <v>2444.5</v>
      </c>
      <c r="Y4" s="13">
        <f t="shared" si="7"/>
        <v>27.5</v>
      </c>
      <c r="Z4" s="13">
        <f t="shared" si="8"/>
        <v>88.8909090909091</v>
      </c>
    </row>
    <row r="5" spans="1:26">
      <c r="A5" s="5">
        <v>3</v>
      </c>
      <c r="B5" s="16" t="s">
        <v>31</v>
      </c>
      <c r="C5" s="16" t="s">
        <v>32</v>
      </c>
      <c r="D5" s="16" t="s">
        <v>28</v>
      </c>
      <c r="E5" s="6">
        <v>85</v>
      </c>
      <c r="F5" s="6">
        <v>94</v>
      </c>
      <c r="G5" s="6">
        <v>93</v>
      </c>
      <c r="H5" s="6">
        <v>86</v>
      </c>
      <c r="I5" s="6">
        <v>92</v>
      </c>
      <c r="J5" s="13">
        <f>E5*2+F5*2+G5*2+H5*5+I5*2</f>
        <v>1158</v>
      </c>
      <c r="K5" s="13">
        <f>2+2+2+5+2</f>
        <v>13</v>
      </c>
      <c r="L5" s="13">
        <f t="shared" si="2"/>
        <v>89.0769230769231</v>
      </c>
      <c r="M5" s="13"/>
      <c r="N5" s="17" t="s">
        <v>31</v>
      </c>
      <c r="O5" s="16" t="s">
        <v>32</v>
      </c>
      <c r="P5" s="16" t="s">
        <v>27</v>
      </c>
      <c r="Q5" s="6">
        <v>88</v>
      </c>
      <c r="R5" s="6">
        <v>87</v>
      </c>
      <c r="S5" s="6">
        <v>85</v>
      </c>
      <c r="T5" s="6">
        <v>92</v>
      </c>
      <c r="U5" s="13">
        <f t="shared" si="3"/>
        <v>1329</v>
      </c>
      <c r="V5" s="13">
        <f t="shared" si="4"/>
        <v>15</v>
      </c>
      <c r="W5" s="13">
        <f t="shared" si="5"/>
        <v>88.6</v>
      </c>
      <c r="X5" s="13">
        <f t="shared" si="6"/>
        <v>2487</v>
      </c>
      <c r="Y5" s="13">
        <f t="shared" si="7"/>
        <v>28</v>
      </c>
      <c r="Z5" s="13">
        <f t="shared" si="8"/>
        <v>88.8214285714286</v>
      </c>
    </row>
    <row r="6" spans="1:26">
      <c r="A6" s="5">
        <v>4</v>
      </c>
      <c r="B6" s="16" t="s">
        <v>33</v>
      </c>
      <c r="C6" s="16" t="s">
        <v>34</v>
      </c>
      <c r="D6" s="16" t="s">
        <v>27</v>
      </c>
      <c r="E6" s="6">
        <v>84</v>
      </c>
      <c r="F6" s="6">
        <v>89</v>
      </c>
      <c r="G6" s="6">
        <v>93</v>
      </c>
      <c r="H6" s="6">
        <v>90</v>
      </c>
      <c r="I6" s="6">
        <v>92</v>
      </c>
      <c r="J6" s="13">
        <f>D6*1.5+E6*2+F6*2+G6*2+H6*5+I6*2</f>
        <v>1308.5</v>
      </c>
      <c r="K6" s="13">
        <f>1.5+2+2+2+5+2</f>
        <v>14.5</v>
      </c>
      <c r="L6" s="13">
        <f t="shared" si="2"/>
        <v>90.2413793103448</v>
      </c>
      <c r="M6" s="13"/>
      <c r="N6" s="17" t="s">
        <v>33</v>
      </c>
      <c r="O6" s="16" t="s">
        <v>34</v>
      </c>
      <c r="P6" s="16" t="s">
        <v>28</v>
      </c>
      <c r="Q6" s="6">
        <v>88</v>
      </c>
      <c r="R6" s="6">
        <v>89</v>
      </c>
      <c r="S6" s="6">
        <v>78</v>
      </c>
      <c r="T6" s="6">
        <v>92</v>
      </c>
      <c r="U6" s="13">
        <f>Q6*4+R6*4+S6*3+T6*2</f>
        <v>1126</v>
      </c>
      <c r="V6" s="13">
        <f>4+4+3+2</f>
        <v>13</v>
      </c>
      <c r="W6" s="13">
        <f t="shared" si="5"/>
        <v>86.6153846153846</v>
      </c>
      <c r="X6" s="13">
        <f t="shared" si="6"/>
        <v>2434.5</v>
      </c>
      <c r="Y6" s="13">
        <f t="shared" si="7"/>
        <v>27.5</v>
      </c>
      <c r="Z6" s="13">
        <f t="shared" si="8"/>
        <v>88.5272727272727</v>
      </c>
    </row>
    <row r="7" spans="1:26">
      <c r="A7" s="5">
        <v>5</v>
      </c>
      <c r="B7" s="16" t="s">
        <v>35</v>
      </c>
      <c r="C7" s="16" t="s">
        <v>36</v>
      </c>
      <c r="D7" s="16" t="s">
        <v>27</v>
      </c>
      <c r="E7" s="6">
        <v>87</v>
      </c>
      <c r="F7" s="6">
        <v>89</v>
      </c>
      <c r="G7" s="6">
        <v>91</v>
      </c>
      <c r="H7" s="6">
        <v>89</v>
      </c>
      <c r="I7" s="16" t="s">
        <v>28</v>
      </c>
      <c r="J7" s="13">
        <f t="shared" si="0"/>
        <v>1121.5</v>
      </c>
      <c r="K7" s="13">
        <f t="shared" si="1"/>
        <v>12.5</v>
      </c>
      <c r="L7" s="13">
        <f t="shared" si="2"/>
        <v>89.72</v>
      </c>
      <c r="M7" s="13"/>
      <c r="N7" s="17" t="s">
        <v>35</v>
      </c>
      <c r="O7" s="16" t="s">
        <v>36</v>
      </c>
      <c r="P7" s="16" t="s">
        <v>27</v>
      </c>
      <c r="Q7" s="6">
        <v>88</v>
      </c>
      <c r="R7" s="6">
        <v>87</v>
      </c>
      <c r="S7" s="6">
        <v>77</v>
      </c>
      <c r="T7" s="6">
        <v>92</v>
      </c>
      <c r="U7" s="13">
        <f t="shared" si="3"/>
        <v>1305</v>
      </c>
      <c r="V7" s="13">
        <f t="shared" si="4"/>
        <v>15</v>
      </c>
      <c r="W7" s="13">
        <f t="shared" si="5"/>
        <v>87</v>
      </c>
      <c r="X7" s="13">
        <f t="shared" si="6"/>
        <v>2426.5</v>
      </c>
      <c r="Y7" s="13">
        <f t="shared" si="7"/>
        <v>27.5</v>
      </c>
      <c r="Z7" s="13">
        <f t="shared" si="8"/>
        <v>88.2363636363636</v>
      </c>
    </row>
    <row r="8" spans="1:26">
      <c r="A8" s="5">
        <v>6</v>
      </c>
      <c r="B8" s="16" t="s">
        <v>37</v>
      </c>
      <c r="C8" s="16" t="s">
        <v>38</v>
      </c>
      <c r="D8" s="16" t="s">
        <v>39</v>
      </c>
      <c r="E8" s="6">
        <v>90</v>
      </c>
      <c r="F8" s="6">
        <v>92</v>
      </c>
      <c r="G8" s="6">
        <v>91</v>
      </c>
      <c r="H8" s="6">
        <v>87</v>
      </c>
      <c r="I8" s="16" t="s">
        <v>28</v>
      </c>
      <c r="J8" s="13">
        <f t="shared" si="0"/>
        <v>1108.5</v>
      </c>
      <c r="K8" s="13">
        <f t="shared" si="1"/>
        <v>12.5</v>
      </c>
      <c r="L8" s="13">
        <f t="shared" si="2"/>
        <v>88.68</v>
      </c>
      <c r="M8" s="13"/>
      <c r="N8" s="17" t="s">
        <v>37</v>
      </c>
      <c r="O8" s="16" t="s">
        <v>38</v>
      </c>
      <c r="P8" s="16" t="s">
        <v>27</v>
      </c>
      <c r="Q8" s="6">
        <v>89</v>
      </c>
      <c r="R8" s="6">
        <v>86</v>
      </c>
      <c r="S8" s="6">
        <v>85</v>
      </c>
      <c r="T8" s="6">
        <v>76</v>
      </c>
      <c r="U8" s="13">
        <f t="shared" si="3"/>
        <v>1297</v>
      </c>
      <c r="V8" s="13">
        <f t="shared" si="4"/>
        <v>15</v>
      </c>
      <c r="W8" s="13">
        <f t="shared" si="5"/>
        <v>86.4666666666667</v>
      </c>
      <c r="X8" s="13">
        <f t="shared" si="6"/>
        <v>2405.5</v>
      </c>
      <c r="Y8" s="13">
        <f t="shared" si="7"/>
        <v>27.5</v>
      </c>
      <c r="Z8" s="13">
        <f t="shared" si="8"/>
        <v>87.4727272727273</v>
      </c>
    </row>
    <row r="9" spans="1:26">
      <c r="A9" s="5">
        <v>7</v>
      </c>
      <c r="B9" s="16" t="s">
        <v>40</v>
      </c>
      <c r="C9" s="16" t="s">
        <v>41</v>
      </c>
      <c r="D9" s="16" t="s">
        <v>27</v>
      </c>
      <c r="E9" s="6">
        <v>92</v>
      </c>
      <c r="F9" s="6">
        <v>86</v>
      </c>
      <c r="G9" s="6">
        <v>85</v>
      </c>
      <c r="H9" s="6">
        <v>87</v>
      </c>
      <c r="I9" s="16" t="s">
        <v>28</v>
      </c>
      <c r="J9" s="13">
        <f t="shared" si="0"/>
        <v>1103.5</v>
      </c>
      <c r="K9" s="13">
        <f t="shared" si="1"/>
        <v>12.5</v>
      </c>
      <c r="L9" s="13">
        <f t="shared" si="2"/>
        <v>88.28</v>
      </c>
      <c r="M9" s="13"/>
      <c r="N9" s="17" t="s">
        <v>40</v>
      </c>
      <c r="O9" s="17" t="s">
        <v>41</v>
      </c>
      <c r="P9" s="16" t="s">
        <v>27</v>
      </c>
      <c r="Q9" s="6">
        <v>84</v>
      </c>
      <c r="R9" s="6">
        <v>89</v>
      </c>
      <c r="S9" s="6">
        <v>88</v>
      </c>
      <c r="T9" s="6">
        <v>77</v>
      </c>
      <c r="U9" s="13">
        <f t="shared" si="3"/>
        <v>1300</v>
      </c>
      <c r="V9" s="13">
        <f t="shared" si="4"/>
        <v>15</v>
      </c>
      <c r="W9" s="13">
        <f t="shared" si="5"/>
        <v>86.6666666666667</v>
      </c>
      <c r="X9" s="13">
        <f t="shared" si="6"/>
        <v>2403.5</v>
      </c>
      <c r="Y9" s="13">
        <f t="shared" si="7"/>
        <v>27.5</v>
      </c>
      <c r="Z9" s="13">
        <f t="shared" si="8"/>
        <v>87.4</v>
      </c>
    </row>
    <row r="10" spans="1:26">
      <c r="A10" s="5">
        <v>8</v>
      </c>
      <c r="B10" s="16" t="s">
        <v>42</v>
      </c>
      <c r="C10" s="16" t="s">
        <v>43</v>
      </c>
      <c r="D10" s="16" t="s">
        <v>27</v>
      </c>
      <c r="E10" s="6">
        <v>90</v>
      </c>
      <c r="F10" s="6">
        <v>91</v>
      </c>
      <c r="G10" s="6">
        <v>84</v>
      </c>
      <c r="H10" s="6">
        <v>87</v>
      </c>
      <c r="I10" s="16" t="s">
        <v>28</v>
      </c>
      <c r="J10" s="13">
        <f t="shared" si="0"/>
        <v>1107.5</v>
      </c>
      <c r="K10" s="13">
        <f t="shared" si="1"/>
        <v>12.5</v>
      </c>
      <c r="L10" s="13">
        <f t="shared" si="2"/>
        <v>88.6</v>
      </c>
      <c r="M10" s="13"/>
      <c r="N10" s="17" t="s">
        <v>42</v>
      </c>
      <c r="O10" s="16" t="s">
        <v>43</v>
      </c>
      <c r="P10" s="16" t="s">
        <v>27</v>
      </c>
      <c r="Q10" s="6">
        <v>89</v>
      </c>
      <c r="R10" s="6">
        <v>91</v>
      </c>
      <c r="S10" s="6">
        <v>75</v>
      </c>
      <c r="T10" s="6">
        <v>76</v>
      </c>
      <c r="U10" s="13">
        <f t="shared" si="3"/>
        <v>1287</v>
      </c>
      <c r="V10" s="13">
        <f t="shared" si="4"/>
        <v>15</v>
      </c>
      <c r="W10" s="13">
        <f t="shared" si="5"/>
        <v>85.8</v>
      </c>
      <c r="X10" s="13">
        <f t="shared" si="6"/>
        <v>2394.5</v>
      </c>
      <c r="Y10" s="13">
        <f t="shared" si="7"/>
        <v>27.5</v>
      </c>
      <c r="Z10" s="13">
        <f t="shared" si="8"/>
        <v>87.0727272727273</v>
      </c>
    </row>
    <row r="11" spans="1:26">
      <c r="A11" s="5">
        <v>9</v>
      </c>
      <c r="B11" s="16" t="s">
        <v>44</v>
      </c>
      <c r="C11" s="16" t="s">
        <v>45</v>
      </c>
      <c r="D11" s="16" t="s">
        <v>28</v>
      </c>
      <c r="E11" s="6">
        <v>80</v>
      </c>
      <c r="F11" s="6">
        <v>92</v>
      </c>
      <c r="G11" s="6">
        <v>90</v>
      </c>
      <c r="H11" s="6">
        <v>85</v>
      </c>
      <c r="I11" s="6">
        <v>92</v>
      </c>
      <c r="J11" s="13">
        <f>E11*2+F11*2+G11*2+H11*5+I11*2</f>
        <v>1133</v>
      </c>
      <c r="K11" s="13">
        <f>2+2+2+5+2</f>
        <v>13</v>
      </c>
      <c r="L11" s="13">
        <f t="shared" si="2"/>
        <v>87.1538461538462</v>
      </c>
      <c r="M11" s="13"/>
      <c r="N11" s="17" t="s">
        <v>44</v>
      </c>
      <c r="O11" s="16" t="s">
        <v>45</v>
      </c>
      <c r="P11" s="16" t="s">
        <v>27</v>
      </c>
      <c r="Q11" s="6">
        <v>88</v>
      </c>
      <c r="R11" s="6">
        <v>84</v>
      </c>
      <c r="S11" s="6">
        <v>79</v>
      </c>
      <c r="T11" s="6">
        <v>92</v>
      </c>
      <c r="U11" s="13">
        <f t="shared" si="3"/>
        <v>1299</v>
      </c>
      <c r="V11" s="13">
        <f t="shared" si="4"/>
        <v>15</v>
      </c>
      <c r="W11" s="13">
        <f t="shared" si="5"/>
        <v>86.6</v>
      </c>
      <c r="X11" s="13">
        <f t="shared" si="6"/>
        <v>2432</v>
      </c>
      <c r="Y11" s="13">
        <f t="shared" si="7"/>
        <v>28</v>
      </c>
      <c r="Z11" s="13">
        <f t="shared" si="8"/>
        <v>86.8571428571429</v>
      </c>
    </row>
    <row r="12" spans="1:26">
      <c r="A12" s="5">
        <v>10</v>
      </c>
      <c r="B12" s="16" t="s">
        <v>46</v>
      </c>
      <c r="C12" s="16" t="s">
        <v>47</v>
      </c>
      <c r="D12" s="16" t="s">
        <v>27</v>
      </c>
      <c r="E12" s="6">
        <v>86</v>
      </c>
      <c r="F12" s="6">
        <v>88</v>
      </c>
      <c r="G12" s="6">
        <v>86</v>
      </c>
      <c r="H12" s="6">
        <v>87</v>
      </c>
      <c r="I12" s="16" t="s">
        <v>28</v>
      </c>
      <c r="J12" s="13">
        <f t="shared" ref="J12:J18" si="9">D12*1.5+E12*2+F12*2+G12*2+H12*5</f>
        <v>1097.5</v>
      </c>
      <c r="K12" s="13">
        <f t="shared" ref="K12:K18" si="10">1.5+2+2+2+5</f>
        <v>12.5</v>
      </c>
      <c r="L12" s="13">
        <f t="shared" si="2"/>
        <v>87.8</v>
      </c>
      <c r="M12" s="13"/>
      <c r="N12" s="17" t="s">
        <v>46</v>
      </c>
      <c r="O12" s="16" t="s">
        <v>47</v>
      </c>
      <c r="P12" s="16" t="s">
        <v>27</v>
      </c>
      <c r="Q12" s="6">
        <v>84</v>
      </c>
      <c r="R12" s="6">
        <v>90</v>
      </c>
      <c r="S12" s="6">
        <v>83</v>
      </c>
      <c r="T12" s="6">
        <v>77</v>
      </c>
      <c r="U12" s="13">
        <f t="shared" si="3"/>
        <v>1289</v>
      </c>
      <c r="V12" s="13">
        <f t="shared" si="4"/>
        <v>15</v>
      </c>
      <c r="W12" s="13">
        <f t="shared" si="5"/>
        <v>85.9333333333333</v>
      </c>
      <c r="X12" s="13">
        <f t="shared" si="6"/>
        <v>2386.5</v>
      </c>
      <c r="Y12" s="13">
        <f t="shared" si="7"/>
        <v>27.5</v>
      </c>
      <c r="Z12" s="13">
        <f t="shared" si="8"/>
        <v>86.7818181818182</v>
      </c>
    </row>
    <row r="13" spans="1:26">
      <c r="A13" s="5">
        <v>11</v>
      </c>
      <c r="B13" s="16" t="s">
        <v>48</v>
      </c>
      <c r="C13" s="16" t="s">
        <v>49</v>
      </c>
      <c r="D13" s="16" t="s">
        <v>27</v>
      </c>
      <c r="E13" s="6">
        <v>90</v>
      </c>
      <c r="F13" s="6">
        <v>89</v>
      </c>
      <c r="G13" s="6">
        <v>90</v>
      </c>
      <c r="H13" s="6">
        <v>87</v>
      </c>
      <c r="I13" s="16" t="s">
        <v>28</v>
      </c>
      <c r="J13" s="13">
        <f t="shared" si="9"/>
        <v>1115.5</v>
      </c>
      <c r="K13" s="13">
        <f t="shared" si="10"/>
        <v>12.5</v>
      </c>
      <c r="L13" s="13">
        <f t="shared" si="2"/>
        <v>89.24</v>
      </c>
      <c r="M13" s="13"/>
      <c r="N13" s="17" t="s">
        <v>48</v>
      </c>
      <c r="O13" s="16" t="s">
        <v>49</v>
      </c>
      <c r="P13" s="16" t="s">
        <v>27</v>
      </c>
      <c r="Q13" s="6">
        <v>85</v>
      </c>
      <c r="R13" s="6">
        <v>86</v>
      </c>
      <c r="S13" s="6">
        <v>81</v>
      </c>
      <c r="T13" s="6">
        <v>76</v>
      </c>
      <c r="U13" s="13">
        <f t="shared" si="3"/>
        <v>1269</v>
      </c>
      <c r="V13" s="13">
        <f t="shared" si="4"/>
        <v>15</v>
      </c>
      <c r="W13" s="13">
        <f t="shared" si="5"/>
        <v>84.6</v>
      </c>
      <c r="X13" s="13">
        <f t="shared" si="6"/>
        <v>2384.5</v>
      </c>
      <c r="Y13" s="13">
        <f t="shared" si="7"/>
        <v>27.5</v>
      </c>
      <c r="Z13" s="13">
        <f t="shared" si="8"/>
        <v>86.7090909090909</v>
      </c>
    </row>
    <row r="14" spans="1:26">
      <c r="A14" s="5">
        <v>12</v>
      </c>
      <c r="B14" s="16" t="s">
        <v>50</v>
      </c>
      <c r="C14" s="16" t="s">
        <v>51</v>
      </c>
      <c r="D14" s="16" t="s">
        <v>39</v>
      </c>
      <c r="E14" s="6">
        <v>84</v>
      </c>
      <c r="F14" s="6">
        <v>91</v>
      </c>
      <c r="G14" s="6">
        <v>87</v>
      </c>
      <c r="H14" s="6">
        <v>85</v>
      </c>
      <c r="I14" s="16" t="s">
        <v>28</v>
      </c>
      <c r="J14" s="13">
        <f t="shared" si="9"/>
        <v>1076.5</v>
      </c>
      <c r="K14" s="13">
        <f t="shared" si="10"/>
        <v>12.5</v>
      </c>
      <c r="L14" s="13">
        <f t="shared" si="2"/>
        <v>86.12</v>
      </c>
      <c r="M14" s="13"/>
      <c r="N14" s="17" t="s">
        <v>50</v>
      </c>
      <c r="O14" s="16" t="s">
        <v>51</v>
      </c>
      <c r="P14" s="16" t="s">
        <v>27</v>
      </c>
      <c r="Q14" s="6">
        <v>87</v>
      </c>
      <c r="R14" s="6">
        <v>83</v>
      </c>
      <c r="S14" s="6">
        <v>85</v>
      </c>
      <c r="T14" s="6">
        <v>89</v>
      </c>
      <c r="U14" s="13">
        <f t="shared" si="3"/>
        <v>1303</v>
      </c>
      <c r="V14" s="13">
        <f t="shared" si="4"/>
        <v>15</v>
      </c>
      <c r="W14" s="13">
        <f t="shared" si="5"/>
        <v>86.8666666666667</v>
      </c>
      <c r="X14" s="13">
        <f t="shared" si="6"/>
        <v>2379.5</v>
      </c>
      <c r="Y14" s="13">
        <f t="shared" si="7"/>
        <v>27.5</v>
      </c>
      <c r="Z14" s="13">
        <f t="shared" si="8"/>
        <v>86.5272727272727</v>
      </c>
    </row>
    <row r="15" spans="1:26">
      <c r="A15" s="5">
        <v>13</v>
      </c>
      <c r="B15" s="16" t="s">
        <v>52</v>
      </c>
      <c r="C15" s="16" t="s">
        <v>53</v>
      </c>
      <c r="D15" s="16" t="s">
        <v>27</v>
      </c>
      <c r="E15" s="6">
        <v>79</v>
      </c>
      <c r="F15" s="6">
        <v>84</v>
      </c>
      <c r="G15" s="6">
        <v>90</v>
      </c>
      <c r="H15" s="6">
        <v>88</v>
      </c>
      <c r="I15" s="16" t="s">
        <v>28</v>
      </c>
      <c r="J15" s="13">
        <f t="shared" si="9"/>
        <v>1088.5</v>
      </c>
      <c r="K15" s="13">
        <f t="shared" si="10"/>
        <v>12.5</v>
      </c>
      <c r="L15" s="13">
        <f t="shared" si="2"/>
        <v>87.08</v>
      </c>
      <c r="M15" s="13"/>
      <c r="N15" s="17" t="s">
        <v>52</v>
      </c>
      <c r="O15" s="16" t="s">
        <v>53</v>
      </c>
      <c r="P15" s="16" t="s">
        <v>27</v>
      </c>
      <c r="Q15" s="6">
        <v>89</v>
      </c>
      <c r="R15" s="6">
        <v>91</v>
      </c>
      <c r="S15" s="6">
        <v>75</v>
      </c>
      <c r="T15" s="6">
        <v>76</v>
      </c>
      <c r="U15" s="13">
        <f t="shared" si="3"/>
        <v>1287</v>
      </c>
      <c r="V15" s="13">
        <f t="shared" si="4"/>
        <v>15</v>
      </c>
      <c r="W15" s="13">
        <f t="shared" si="5"/>
        <v>85.8</v>
      </c>
      <c r="X15" s="13">
        <f t="shared" si="6"/>
        <v>2375.5</v>
      </c>
      <c r="Y15" s="13">
        <f t="shared" si="7"/>
        <v>27.5</v>
      </c>
      <c r="Z15" s="13">
        <f t="shared" si="8"/>
        <v>86.3818181818182</v>
      </c>
    </row>
    <row r="16" spans="1:26">
      <c r="A16" s="5">
        <v>14</v>
      </c>
      <c r="B16" s="16" t="s">
        <v>54</v>
      </c>
      <c r="C16" s="16" t="s">
        <v>55</v>
      </c>
      <c r="D16" s="16" t="s">
        <v>39</v>
      </c>
      <c r="E16" s="6">
        <v>84</v>
      </c>
      <c r="F16" s="6">
        <v>91</v>
      </c>
      <c r="G16" s="6">
        <v>89</v>
      </c>
      <c r="H16" s="6">
        <v>87</v>
      </c>
      <c r="I16" s="16" t="s">
        <v>28</v>
      </c>
      <c r="J16" s="13">
        <f t="shared" si="9"/>
        <v>1090.5</v>
      </c>
      <c r="K16" s="13">
        <f t="shared" si="10"/>
        <v>12.5</v>
      </c>
      <c r="L16" s="13">
        <f t="shared" si="2"/>
        <v>87.24</v>
      </c>
      <c r="M16" s="13"/>
      <c r="N16" s="17" t="s">
        <v>54</v>
      </c>
      <c r="O16" s="16" t="s">
        <v>55</v>
      </c>
      <c r="P16" s="16" t="s">
        <v>27</v>
      </c>
      <c r="Q16" s="6">
        <v>89</v>
      </c>
      <c r="R16" s="6">
        <v>86</v>
      </c>
      <c r="S16" s="6">
        <v>78</v>
      </c>
      <c r="T16" s="6">
        <v>76</v>
      </c>
      <c r="U16" s="13">
        <f t="shared" si="3"/>
        <v>1276</v>
      </c>
      <c r="V16" s="13">
        <f t="shared" si="4"/>
        <v>15</v>
      </c>
      <c r="W16" s="13">
        <f t="shared" si="5"/>
        <v>85.0666666666667</v>
      </c>
      <c r="X16" s="13">
        <f t="shared" si="6"/>
        <v>2366.5</v>
      </c>
      <c r="Y16" s="13">
        <f t="shared" si="7"/>
        <v>27.5</v>
      </c>
      <c r="Z16" s="13">
        <f t="shared" si="8"/>
        <v>86.0545454545454</v>
      </c>
    </row>
    <row r="17" spans="1:26">
      <c r="A17" s="5">
        <v>15</v>
      </c>
      <c r="B17" s="16" t="s">
        <v>56</v>
      </c>
      <c r="C17" s="16" t="s">
        <v>57</v>
      </c>
      <c r="D17" s="16" t="s">
        <v>39</v>
      </c>
      <c r="E17" s="6">
        <v>89</v>
      </c>
      <c r="F17" s="6">
        <v>89</v>
      </c>
      <c r="G17" s="6">
        <v>87</v>
      </c>
      <c r="H17" s="6">
        <v>80</v>
      </c>
      <c r="I17" s="16" t="s">
        <v>28</v>
      </c>
      <c r="J17" s="13">
        <f t="shared" si="9"/>
        <v>1057.5</v>
      </c>
      <c r="K17" s="13">
        <f t="shared" si="10"/>
        <v>12.5</v>
      </c>
      <c r="L17" s="13">
        <f t="shared" si="2"/>
        <v>84.6</v>
      </c>
      <c r="M17" s="13"/>
      <c r="N17" s="17" t="s">
        <v>56</v>
      </c>
      <c r="O17" s="16" t="s">
        <v>57</v>
      </c>
      <c r="P17" s="16" t="s">
        <v>27</v>
      </c>
      <c r="Q17" s="6">
        <v>92</v>
      </c>
      <c r="R17" s="6">
        <v>85</v>
      </c>
      <c r="S17" s="6">
        <v>75</v>
      </c>
      <c r="T17" s="6">
        <v>90</v>
      </c>
      <c r="U17" s="13">
        <f t="shared" si="3"/>
        <v>1303</v>
      </c>
      <c r="V17" s="13">
        <f t="shared" si="4"/>
        <v>15</v>
      </c>
      <c r="W17" s="13">
        <f t="shared" si="5"/>
        <v>86.8666666666667</v>
      </c>
      <c r="X17" s="13">
        <f t="shared" si="6"/>
        <v>2360.5</v>
      </c>
      <c r="Y17" s="13">
        <f t="shared" si="7"/>
        <v>27.5</v>
      </c>
      <c r="Z17" s="13">
        <f t="shared" si="8"/>
        <v>85.8363636363636</v>
      </c>
    </row>
    <row r="18" spans="1:26">
      <c r="A18" s="5">
        <v>16</v>
      </c>
      <c r="B18" s="16" t="s">
        <v>58</v>
      </c>
      <c r="C18" s="16" t="s">
        <v>59</v>
      </c>
      <c r="D18" s="16" t="s">
        <v>39</v>
      </c>
      <c r="E18" s="6">
        <v>85</v>
      </c>
      <c r="F18" s="6">
        <v>88</v>
      </c>
      <c r="G18" s="6">
        <v>87</v>
      </c>
      <c r="H18" s="6">
        <v>88</v>
      </c>
      <c r="I18" s="16" t="s">
        <v>28</v>
      </c>
      <c r="J18" s="13">
        <f t="shared" si="9"/>
        <v>1087.5</v>
      </c>
      <c r="K18" s="13">
        <f t="shared" si="10"/>
        <v>12.5</v>
      </c>
      <c r="L18" s="13">
        <f t="shared" si="2"/>
        <v>87</v>
      </c>
      <c r="M18" s="13"/>
      <c r="N18" s="17" t="s">
        <v>58</v>
      </c>
      <c r="O18" s="16" t="s">
        <v>59</v>
      </c>
      <c r="P18" s="16" t="s">
        <v>27</v>
      </c>
      <c r="Q18" s="6">
        <v>92</v>
      </c>
      <c r="R18" s="6">
        <v>83</v>
      </c>
      <c r="S18" s="6">
        <v>66</v>
      </c>
      <c r="T18" s="6">
        <v>90</v>
      </c>
      <c r="U18" s="13">
        <f t="shared" si="3"/>
        <v>1268</v>
      </c>
      <c r="V18" s="13">
        <f t="shared" si="4"/>
        <v>15</v>
      </c>
      <c r="W18" s="13">
        <f t="shared" si="5"/>
        <v>84.5333333333333</v>
      </c>
      <c r="X18" s="13">
        <f t="shared" si="6"/>
        <v>2355.5</v>
      </c>
      <c r="Y18" s="13">
        <f t="shared" si="7"/>
        <v>27.5</v>
      </c>
      <c r="Z18" s="13">
        <f t="shared" si="8"/>
        <v>85.6545454545455</v>
      </c>
    </row>
    <row r="19" spans="1:26">
      <c r="A19" s="5">
        <v>17</v>
      </c>
      <c r="B19" s="16" t="s">
        <v>60</v>
      </c>
      <c r="C19" s="16" t="s">
        <v>61</v>
      </c>
      <c r="D19" s="16" t="s">
        <v>27</v>
      </c>
      <c r="E19" s="6">
        <v>90</v>
      </c>
      <c r="F19" s="6">
        <v>93</v>
      </c>
      <c r="G19" s="6">
        <v>86</v>
      </c>
      <c r="H19" s="6">
        <v>77</v>
      </c>
      <c r="I19" s="6">
        <v>90</v>
      </c>
      <c r="J19" s="13">
        <f>D19*1.5+E19*2+F19*2+G19*2+H19*5+I19*2</f>
        <v>1245.5</v>
      </c>
      <c r="K19" s="13">
        <f>1.5+2+2+2+5+2</f>
        <v>14.5</v>
      </c>
      <c r="L19" s="13">
        <f t="shared" si="2"/>
        <v>85.8965517241379</v>
      </c>
      <c r="M19" s="13"/>
      <c r="N19" s="17" t="s">
        <v>60</v>
      </c>
      <c r="O19" s="16" t="s">
        <v>61</v>
      </c>
      <c r="P19" s="16" t="s">
        <v>28</v>
      </c>
      <c r="Q19" s="6">
        <v>83</v>
      </c>
      <c r="R19" s="6">
        <v>85</v>
      </c>
      <c r="S19" s="6">
        <v>93</v>
      </c>
      <c r="T19" s="6">
        <v>77</v>
      </c>
      <c r="U19" s="13">
        <f>Q19*4+R19*4+S19*3+T19*2</f>
        <v>1105</v>
      </c>
      <c r="V19" s="13">
        <f>4+4+3+2</f>
        <v>13</v>
      </c>
      <c r="W19" s="13">
        <f t="shared" si="5"/>
        <v>85</v>
      </c>
      <c r="X19" s="13">
        <f t="shared" si="6"/>
        <v>2350.5</v>
      </c>
      <c r="Y19" s="13">
        <f t="shared" si="7"/>
        <v>27.5</v>
      </c>
      <c r="Z19" s="13">
        <f t="shared" si="8"/>
        <v>85.4727272727273</v>
      </c>
    </row>
    <row r="20" spans="1:26">
      <c r="A20" s="5">
        <v>18</v>
      </c>
      <c r="B20" s="16" t="s">
        <v>62</v>
      </c>
      <c r="C20" s="16" t="s">
        <v>63</v>
      </c>
      <c r="D20" s="16" t="s">
        <v>27</v>
      </c>
      <c r="E20" s="6">
        <v>84</v>
      </c>
      <c r="F20" s="6">
        <v>84</v>
      </c>
      <c r="G20" s="6">
        <v>85</v>
      </c>
      <c r="H20" s="6">
        <v>81</v>
      </c>
      <c r="I20" s="16" t="s">
        <v>28</v>
      </c>
      <c r="J20" s="13">
        <f t="shared" ref="J20:J23" si="11">D20*1.5+E20*2+F20*2+G20*2+H20*5</f>
        <v>1053.5</v>
      </c>
      <c r="K20" s="13">
        <f t="shared" ref="K20:K23" si="12">1.5+2+2+2+5</f>
        <v>12.5</v>
      </c>
      <c r="L20" s="13">
        <f t="shared" si="2"/>
        <v>84.28</v>
      </c>
      <c r="M20" s="13"/>
      <c r="N20" s="17" t="s">
        <v>62</v>
      </c>
      <c r="O20" s="17" t="s">
        <v>63</v>
      </c>
      <c r="P20" s="16" t="s">
        <v>27</v>
      </c>
      <c r="Q20" s="6">
        <v>84</v>
      </c>
      <c r="R20" s="6">
        <v>82</v>
      </c>
      <c r="S20" s="6">
        <v>87</v>
      </c>
      <c r="T20" s="6">
        <v>77</v>
      </c>
      <c r="U20" s="13">
        <f t="shared" ref="U20:U24" si="13">P20*2+Q20*4+R20*4+S20*3+T20*2</f>
        <v>1269</v>
      </c>
      <c r="V20" s="13">
        <f t="shared" ref="V20:V24" si="14">2+4+4+3+2</f>
        <v>15</v>
      </c>
      <c r="W20" s="13">
        <f t="shared" si="5"/>
        <v>84.6</v>
      </c>
      <c r="X20" s="13">
        <f t="shared" si="6"/>
        <v>2322.5</v>
      </c>
      <c r="Y20" s="13">
        <f t="shared" si="7"/>
        <v>27.5</v>
      </c>
      <c r="Z20" s="13">
        <f t="shared" si="8"/>
        <v>84.4545454545455</v>
      </c>
    </row>
    <row r="21" spans="1:26">
      <c r="A21" s="5">
        <v>19</v>
      </c>
      <c r="B21" s="16" t="s">
        <v>64</v>
      </c>
      <c r="C21" s="16" t="s">
        <v>65</v>
      </c>
      <c r="D21" s="16" t="s">
        <v>27</v>
      </c>
      <c r="E21" s="6">
        <v>84</v>
      </c>
      <c r="F21" s="6">
        <v>94</v>
      </c>
      <c r="G21" s="6">
        <v>79</v>
      </c>
      <c r="H21" s="6">
        <v>85</v>
      </c>
      <c r="I21" s="16" t="s">
        <v>28</v>
      </c>
      <c r="J21" s="13">
        <f t="shared" si="11"/>
        <v>1081.5</v>
      </c>
      <c r="K21" s="13">
        <f t="shared" si="12"/>
        <v>12.5</v>
      </c>
      <c r="L21" s="13">
        <f t="shared" si="2"/>
        <v>86.52</v>
      </c>
      <c r="M21" s="13"/>
      <c r="N21" s="17" t="s">
        <v>64</v>
      </c>
      <c r="O21" s="16" t="s">
        <v>65</v>
      </c>
      <c r="P21" s="16" t="s">
        <v>27</v>
      </c>
      <c r="Q21" s="6">
        <v>87</v>
      </c>
      <c r="R21" s="6">
        <v>81</v>
      </c>
      <c r="S21" s="6">
        <v>67</v>
      </c>
      <c r="T21" s="6">
        <v>89</v>
      </c>
      <c r="U21" s="13">
        <f t="shared" si="13"/>
        <v>1241</v>
      </c>
      <c r="V21" s="13">
        <f t="shared" si="14"/>
        <v>15</v>
      </c>
      <c r="W21" s="13">
        <f t="shared" si="5"/>
        <v>82.7333333333333</v>
      </c>
      <c r="X21" s="13">
        <f t="shared" si="6"/>
        <v>2322.5</v>
      </c>
      <c r="Y21" s="13">
        <f t="shared" si="7"/>
        <v>27.5</v>
      </c>
      <c r="Z21" s="13">
        <f t="shared" si="8"/>
        <v>84.4545454545455</v>
      </c>
    </row>
    <row r="22" spans="1:26">
      <c r="A22" s="5">
        <v>20</v>
      </c>
      <c r="B22" s="16" t="s">
        <v>66</v>
      </c>
      <c r="C22" s="16" t="s">
        <v>67</v>
      </c>
      <c r="D22" s="16" t="s">
        <v>27</v>
      </c>
      <c r="E22" s="6">
        <v>88</v>
      </c>
      <c r="F22" s="6">
        <v>90</v>
      </c>
      <c r="G22" s="6">
        <v>86</v>
      </c>
      <c r="H22" s="6">
        <v>86</v>
      </c>
      <c r="I22" s="16" t="s">
        <v>28</v>
      </c>
      <c r="J22" s="13">
        <f t="shared" si="11"/>
        <v>1100.5</v>
      </c>
      <c r="K22" s="13">
        <f t="shared" si="12"/>
        <v>12.5</v>
      </c>
      <c r="L22" s="13">
        <f t="shared" si="2"/>
        <v>88.04</v>
      </c>
      <c r="M22" s="13"/>
      <c r="N22" s="17" t="s">
        <v>66</v>
      </c>
      <c r="O22" s="16" t="s">
        <v>67</v>
      </c>
      <c r="P22" s="16" t="s">
        <v>27</v>
      </c>
      <c r="Q22" s="6">
        <v>80</v>
      </c>
      <c r="R22" s="6">
        <v>80</v>
      </c>
      <c r="S22" s="6">
        <v>86</v>
      </c>
      <c r="T22" s="6">
        <v>67</v>
      </c>
      <c r="U22" s="13">
        <f t="shared" si="13"/>
        <v>1222</v>
      </c>
      <c r="V22" s="13">
        <f t="shared" si="14"/>
        <v>15</v>
      </c>
      <c r="W22" s="13">
        <f t="shared" si="5"/>
        <v>81.4666666666667</v>
      </c>
      <c r="X22" s="13">
        <f t="shared" si="6"/>
        <v>2322.5</v>
      </c>
      <c r="Y22" s="13">
        <f t="shared" si="7"/>
        <v>27.5</v>
      </c>
      <c r="Z22" s="13">
        <f t="shared" si="8"/>
        <v>84.4545454545455</v>
      </c>
    </row>
    <row r="23" spans="1:26">
      <c r="A23" s="5">
        <v>21</v>
      </c>
      <c r="B23" s="16" t="s">
        <v>68</v>
      </c>
      <c r="C23" s="16" t="s">
        <v>69</v>
      </c>
      <c r="D23" s="16" t="s">
        <v>39</v>
      </c>
      <c r="E23" s="6">
        <v>86</v>
      </c>
      <c r="F23" s="6">
        <v>88</v>
      </c>
      <c r="G23" s="6">
        <v>83</v>
      </c>
      <c r="H23" s="6">
        <v>81</v>
      </c>
      <c r="I23" s="16" t="s">
        <v>28</v>
      </c>
      <c r="J23" s="13">
        <f t="shared" si="11"/>
        <v>1046.5</v>
      </c>
      <c r="K23" s="13">
        <f t="shared" si="12"/>
        <v>12.5</v>
      </c>
      <c r="L23" s="13">
        <f t="shared" si="2"/>
        <v>83.72</v>
      </c>
      <c r="M23" s="13"/>
      <c r="N23" s="17" t="s">
        <v>68</v>
      </c>
      <c r="O23" s="16" t="s">
        <v>69</v>
      </c>
      <c r="P23" s="16" t="s">
        <v>27</v>
      </c>
      <c r="Q23" s="6">
        <v>85</v>
      </c>
      <c r="R23" s="6">
        <v>79</v>
      </c>
      <c r="S23" s="6">
        <v>85</v>
      </c>
      <c r="T23" s="6">
        <v>86</v>
      </c>
      <c r="U23" s="13">
        <f t="shared" si="13"/>
        <v>1273</v>
      </c>
      <c r="V23" s="13">
        <f t="shared" si="14"/>
        <v>15</v>
      </c>
      <c r="W23" s="13">
        <f t="shared" si="5"/>
        <v>84.8666666666667</v>
      </c>
      <c r="X23" s="13">
        <f t="shared" si="6"/>
        <v>2319.5</v>
      </c>
      <c r="Y23" s="13">
        <f t="shared" si="7"/>
        <v>27.5</v>
      </c>
      <c r="Z23" s="13">
        <f t="shared" si="8"/>
        <v>84.3454545454545</v>
      </c>
    </row>
    <row r="24" spans="1:26">
      <c r="A24" s="5">
        <v>22</v>
      </c>
      <c r="B24" s="16" t="s">
        <v>70</v>
      </c>
      <c r="C24" s="16" t="s">
        <v>71</v>
      </c>
      <c r="D24" s="16" t="s">
        <v>28</v>
      </c>
      <c r="E24" s="6">
        <v>88</v>
      </c>
      <c r="F24" s="6">
        <v>88</v>
      </c>
      <c r="G24" s="6">
        <v>87</v>
      </c>
      <c r="H24" s="6">
        <v>85</v>
      </c>
      <c r="I24" s="6">
        <v>90</v>
      </c>
      <c r="J24" s="13">
        <f>E24*2+F24*2+G24*2+H24*5+I24*2</f>
        <v>1131</v>
      </c>
      <c r="K24" s="13">
        <f>2+2+2+5+2</f>
        <v>13</v>
      </c>
      <c r="L24" s="13">
        <f t="shared" si="2"/>
        <v>87</v>
      </c>
      <c r="M24" s="13"/>
      <c r="N24" s="17" t="s">
        <v>70</v>
      </c>
      <c r="O24" s="16" t="s">
        <v>71</v>
      </c>
      <c r="P24" s="16" t="s">
        <v>27</v>
      </c>
      <c r="Q24" s="6">
        <v>85</v>
      </c>
      <c r="R24" s="6">
        <v>80</v>
      </c>
      <c r="S24" s="6">
        <v>74</v>
      </c>
      <c r="T24" s="6">
        <v>76</v>
      </c>
      <c r="U24" s="13">
        <f t="shared" si="13"/>
        <v>1224</v>
      </c>
      <c r="V24" s="13">
        <f t="shared" si="14"/>
        <v>15</v>
      </c>
      <c r="W24" s="13">
        <f t="shared" si="5"/>
        <v>81.6</v>
      </c>
      <c r="X24" s="13">
        <f t="shared" si="6"/>
        <v>2355</v>
      </c>
      <c r="Y24" s="13">
        <f t="shared" si="7"/>
        <v>28</v>
      </c>
      <c r="Z24" s="13">
        <f t="shared" si="8"/>
        <v>84.1071428571429</v>
      </c>
    </row>
    <row r="25" spans="1:26">
      <c r="A25" s="5">
        <v>23</v>
      </c>
      <c r="B25" s="16" t="s">
        <v>72</v>
      </c>
      <c r="C25" s="16" t="s">
        <v>73</v>
      </c>
      <c r="D25" s="16" t="s">
        <v>39</v>
      </c>
      <c r="E25" s="6">
        <v>86</v>
      </c>
      <c r="F25" s="6">
        <v>87</v>
      </c>
      <c r="G25" s="6">
        <v>82</v>
      </c>
      <c r="H25" s="6">
        <v>82</v>
      </c>
      <c r="I25" s="6">
        <v>85</v>
      </c>
      <c r="J25" s="13">
        <f>D25*1.5+E25*2+F25*2+G25*2+H25*5+I25*2</f>
        <v>1217.5</v>
      </c>
      <c r="K25" s="13">
        <f>1.5+2+2+2+5+2</f>
        <v>14.5</v>
      </c>
      <c r="L25" s="13">
        <f t="shared" si="2"/>
        <v>83.9655172413793</v>
      </c>
      <c r="M25" s="13"/>
      <c r="N25" s="17" t="s">
        <v>72</v>
      </c>
      <c r="O25" s="16" t="s">
        <v>73</v>
      </c>
      <c r="P25" s="16" t="s">
        <v>28</v>
      </c>
      <c r="Q25" s="6">
        <v>83</v>
      </c>
      <c r="R25" s="6">
        <v>89</v>
      </c>
      <c r="S25" s="6">
        <v>84</v>
      </c>
      <c r="T25" s="6">
        <v>77</v>
      </c>
      <c r="U25" s="13">
        <f>Q25*4+R25*4+S25*3+T25*2</f>
        <v>1094</v>
      </c>
      <c r="V25" s="13">
        <f>4+4+3+2</f>
        <v>13</v>
      </c>
      <c r="W25" s="13">
        <f t="shared" si="5"/>
        <v>84.1538461538462</v>
      </c>
      <c r="X25" s="13">
        <f t="shared" si="6"/>
        <v>2311.5</v>
      </c>
      <c r="Y25" s="13">
        <f t="shared" si="7"/>
        <v>27.5</v>
      </c>
      <c r="Z25" s="13">
        <f t="shared" si="8"/>
        <v>84.0545454545454</v>
      </c>
    </row>
    <row r="26" spans="1:26">
      <c r="A26" s="5">
        <v>24</v>
      </c>
      <c r="B26" s="16" t="s">
        <v>74</v>
      </c>
      <c r="C26" s="16" t="s">
        <v>75</v>
      </c>
      <c r="D26" s="16" t="s">
        <v>39</v>
      </c>
      <c r="E26" s="6">
        <v>75</v>
      </c>
      <c r="F26" s="6">
        <v>86</v>
      </c>
      <c r="G26" s="6">
        <v>85</v>
      </c>
      <c r="H26" s="6">
        <v>84</v>
      </c>
      <c r="I26" s="16" t="s">
        <v>28</v>
      </c>
      <c r="J26" s="13">
        <f t="shared" ref="J26:J41" si="15">D26*1.5+E26*2+F26*2+G26*2+H26*5</f>
        <v>1039.5</v>
      </c>
      <c r="K26" s="13">
        <f t="shared" ref="K26:K41" si="16">1.5+2+2+2+5</f>
        <v>12.5</v>
      </c>
      <c r="L26" s="13">
        <f t="shared" si="2"/>
        <v>83.16</v>
      </c>
      <c r="M26" s="13"/>
      <c r="N26" s="17" t="s">
        <v>74</v>
      </c>
      <c r="O26" s="16" t="s">
        <v>75</v>
      </c>
      <c r="P26" s="16" t="s">
        <v>39</v>
      </c>
      <c r="Q26" s="6">
        <v>87</v>
      </c>
      <c r="R26" s="6">
        <v>83</v>
      </c>
      <c r="S26" s="6">
        <v>80</v>
      </c>
      <c r="T26" s="6">
        <v>89</v>
      </c>
      <c r="U26" s="13">
        <f t="shared" ref="U26:U41" si="17">P26*2+Q26*4+R26*4+S26*3+T26*2</f>
        <v>1268</v>
      </c>
      <c r="V26" s="13">
        <f t="shared" ref="V26:V41" si="18">2+4+4+3+2</f>
        <v>15</v>
      </c>
      <c r="W26" s="13">
        <f t="shared" si="5"/>
        <v>84.5333333333333</v>
      </c>
      <c r="X26" s="13">
        <f t="shared" si="6"/>
        <v>2307.5</v>
      </c>
      <c r="Y26" s="13">
        <f t="shared" si="7"/>
        <v>27.5</v>
      </c>
      <c r="Z26" s="13">
        <f t="shared" si="8"/>
        <v>83.9090909090909</v>
      </c>
    </row>
    <row r="27" spans="1:26">
      <c r="A27" s="5">
        <v>25</v>
      </c>
      <c r="B27" s="16" t="s">
        <v>76</v>
      </c>
      <c r="C27" s="16" t="s">
        <v>77</v>
      </c>
      <c r="D27" s="16" t="s">
        <v>27</v>
      </c>
      <c r="E27" s="6">
        <v>90</v>
      </c>
      <c r="F27" s="6">
        <v>88</v>
      </c>
      <c r="G27" s="6">
        <v>86</v>
      </c>
      <c r="H27" s="6">
        <v>80</v>
      </c>
      <c r="I27" s="16" t="s">
        <v>28</v>
      </c>
      <c r="J27" s="13">
        <f t="shared" si="15"/>
        <v>1070.5</v>
      </c>
      <c r="K27" s="13">
        <f t="shared" si="16"/>
        <v>12.5</v>
      </c>
      <c r="L27" s="13">
        <f t="shared" si="2"/>
        <v>85.64</v>
      </c>
      <c r="M27" s="13"/>
      <c r="N27" s="17" t="s">
        <v>76</v>
      </c>
      <c r="O27" s="17" t="s">
        <v>77</v>
      </c>
      <c r="P27" s="16" t="s">
        <v>27</v>
      </c>
      <c r="Q27" s="6">
        <v>84</v>
      </c>
      <c r="R27" s="6">
        <v>88</v>
      </c>
      <c r="S27" s="6">
        <v>66</v>
      </c>
      <c r="T27" s="6">
        <v>80</v>
      </c>
      <c r="U27" s="13">
        <f t="shared" si="17"/>
        <v>1236</v>
      </c>
      <c r="V27" s="13">
        <f t="shared" si="18"/>
        <v>15</v>
      </c>
      <c r="W27" s="13">
        <f t="shared" si="5"/>
        <v>82.4</v>
      </c>
      <c r="X27" s="13">
        <f t="shared" si="6"/>
        <v>2306.5</v>
      </c>
      <c r="Y27" s="13">
        <f t="shared" si="7"/>
        <v>27.5</v>
      </c>
      <c r="Z27" s="13">
        <f t="shared" si="8"/>
        <v>83.8727272727273</v>
      </c>
    </row>
    <row r="28" spans="1:26">
      <c r="A28" s="5">
        <v>26</v>
      </c>
      <c r="B28" s="16" t="s">
        <v>78</v>
      </c>
      <c r="C28" s="16" t="s">
        <v>79</v>
      </c>
      <c r="D28" s="16" t="s">
        <v>39</v>
      </c>
      <c r="E28" s="6">
        <v>92</v>
      </c>
      <c r="F28" s="6">
        <v>91</v>
      </c>
      <c r="G28" s="6">
        <v>82</v>
      </c>
      <c r="H28" s="6">
        <v>80</v>
      </c>
      <c r="I28" s="16" t="s">
        <v>28</v>
      </c>
      <c r="J28" s="13">
        <f t="shared" si="15"/>
        <v>1057.5</v>
      </c>
      <c r="K28" s="13">
        <f t="shared" si="16"/>
        <v>12.5</v>
      </c>
      <c r="L28" s="13">
        <f t="shared" si="2"/>
        <v>84.6</v>
      </c>
      <c r="M28" s="13"/>
      <c r="N28" s="17" t="s">
        <v>78</v>
      </c>
      <c r="O28" s="16" t="s">
        <v>79</v>
      </c>
      <c r="P28" s="16" t="s">
        <v>27</v>
      </c>
      <c r="Q28" s="6">
        <v>89</v>
      </c>
      <c r="R28" s="6">
        <v>77</v>
      </c>
      <c r="S28" s="6">
        <v>71</v>
      </c>
      <c r="T28" s="6">
        <v>86</v>
      </c>
      <c r="U28" s="13">
        <f t="shared" si="17"/>
        <v>1239</v>
      </c>
      <c r="V28" s="13">
        <f t="shared" si="18"/>
        <v>15</v>
      </c>
      <c r="W28" s="13">
        <f t="shared" si="5"/>
        <v>82.6</v>
      </c>
      <c r="X28" s="13">
        <f t="shared" si="6"/>
        <v>2296.5</v>
      </c>
      <c r="Y28" s="13">
        <f t="shared" si="7"/>
        <v>27.5</v>
      </c>
      <c r="Z28" s="13">
        <f t="shared" si="8"/>
        <v>83.5090909090909</v>
      </c>
    </row>
    <row r="29" spans="1:26">
      <c r="A29" s="5">
        <v>27</v>
      </c>
      <c r="B29" s="16" t="s">
        <v>80</v>
      </c>
      <c r="C29" s="16" t="s">
        <v>81</v>
      </c>
      <c r="D29" s="16" t="s">
        <v>27</v>
      </c>
      <c r="E29" s="6">
        <v>88</v>
      </c>
      <c r="F29" s="6">
        <v>89</v>
      </c>
      <c r="G29" s="6">
        <v>86</v>
      </c>
      <c r="H29" s="6">
        <v>78</v>
      </c>
      <c r="I29" s="16" t="s">
        <v>28</v>
      </c>
      <c r="J29" s="13">
        <f t="shared" si="15"/>
        <v>1058.5</v>
      </c>
      <c r="K29" s="13">
        <f t="shared" si="16"/>
        <v>12.5</v>
      </c>
      <c r="L29" s="13">
        <f t="shared" si="2"/>
        <v>84.68</v>
      </c>
      <c r="M29" s="13"/>
      <c r="N29" s="17" t="s">
        <v>80</v>
      </c>
      <c r="O29" s="17" t="s">
        <v>81</v>
      </c>
      <c r="P29" s="16" t="s">
        <v>27</v>
      </c>
      <c r="Q29" s="6">
        <v>77</v>
      </c>
      <c r="R29" s="6">
        <v>82</v>
      </c>
      <c r="S29" s="6">
        <v>84</v>
      </c>
      <c r="T29" s="6">
        <v>77</v>
      </c>
      <c r="U29" s="13">
        <f t="shared" si="17"/>
        <v>1232</v>
      </c>
      <c r="V29" s="13">
        <f t="shared" si="18"/>
        <v>15</v>
      </c>
      <c r="W29" s="13">
        <f t="shared" si="5"/>
        <v>82.1333333333333</v>
      </c>
      <c r="X29" s="13">
        <f t="shared" si="6"/>
        <v>2290.5</v>
      </c>
      <c r="Y29" s="13">
        <f t="shared" si="7"/>
        <v>27.5</v>
      </c>
      <c r="Z29" s="13">
        <f t="shared" si="8"/>
        <v>83.2909090909091</v>
      </c>
    </row>
    <row r="30" spans="1:26">
      <c r="A30" s="5">
        <v>28</v>
      </c>
      <c r="B30" s="16" t="s">
        <v>82</v>
      </c>
      <c r="C30" s="16" t="s">
        <v>83</v>
      </c>
      <c r="D30" s="16" t="s">
        <v>39</v>
      </c>
      <c r="E30" s="6">
        <v>82</v>
      </c>
      <c r="F30" s="6">
        <v>92</v>
      </c>
      <c r="G30" s="6">
        <v>81</v>
      </c>
      <c r="H30" s="6">
        <v>83</v>
      </c>
      <c r="I30" s="16" t="s">
        <v>28</v>
      </c>
      <c r="J30" s="13">
        <f t="shared" si="15"/>
        <v>1052.5</v>
      </c>
      <c r="K30" s="13">
        <f t="shared" si="16"/>
        <v>12.5</v>
      </c>
      <c r="L30" s="13">
        <f t="shared" si="2"/>
        <v>84.2</v>
      </c>
      <c r="M30" s="13"/>
      <c r="N30" s="17" t="s">
        <v>82</v>
      </c>
      <c r="O30" s="16" t="s">
        <v>83</v>
      </c>
      <c r="P30" s="16" t="s">
        <v>27</v>
      </c>
      <c r="Q30" s="6">
        <v>87</v>
      </c>
      <c r="R30" s="6">
        <v>79</v>
      </c>
      <c r="S30" s="6">
        <v>66</v>
      </c>
      <c r="T30" s="6">
        <v>89</v>
      </c>
      <c r="U30" s="13">
        <f t="shared" si="17"/>
        <v>1230</v>
      </c>
      <c r="V30" s="13">
        <f t="shared" si="18"/>
        <v>15</v>
      </c>
      <c r="W30" s="13">
        <f t="shared" si="5"/>
        <v>82</v>
      </c>
      <c r="X30" s="13">
        <f t="shared" si="6"/>
        <v>2282.5</v>
      </c>
      <c r="Y30" s="13">
        <f t="shared" si="7"/>
        <v>27.5</v>
      </c>
      <c r="Z30" s="13">
        <f t="shared" si="8"/>
        <v>83</v>
      </c>
    </row>
    <row r="31" spans="1:26">
      <c r="A31" s="5">
        <v>29</v>
      </c>
      <c r="B31" s="16" t="s">
        <v>84</v>
      </c>
      <c r="C31" s="16" t="s">
        <v>85</v>
      </c>
      <c r="D31" s="16" t="s">
        <v>39</v>
      </c>
      <c r="E31" s="6">
        <v>79</v>
      </c>
      <c r="F31" s="6">
        <v>91</v>
      </c>
      <c r="G31" s="6">
        <v>84</v>
      </c>
      <c r="H31" s="6">
        <v>81</v>
      </c>
      <c r="I31" s="16" t="s">
        <v>28</v>
      </c>
      <c r="J31" s="13">
        <f t="shared" si="15"/>
        <v>1040.5</v>
      </c>
      <c r="K31" s="13">
        <f t="shared" si="16"/>
        <v>12.5</v>
      </c>
      <c r="L31" s="13">
        <f t="shared" si="2"/>
        <v>83.24</v>
      </c>
      <c r="M31" s="13"/>
      <c r="N31" s="17" t="s">
        <v>84</v>
      </c>
      <c r="O31" s="16" t="s">
        <v>85</v>
      </c>
      <c r="P31" s="16" t="s">
        <v>27</v>
      </c>
      <c r="Q31" s="6">
        <v>83</v>
      </c>
      <c r="R31" s="6">
        <v>84</v>
      </c>
      <c r="S31" s="6">
        <v>76</v>
      </c>
      <c r="T31" s="6">
        <v>77</v>
      </c>
      <c r="U31" s="13">
        <f t="shared" si="17"/>
        <v>1240</v>
      </c>
      <c r="V31" s="13">
        <f t="shared" si="18"/>
        <v>15</v>
      </c>
      <c r="W31" s="13">
        <f t="shared" si="5"/>
        <v>82.6666666666667</v>
      </c>
      <c r="X31" s="13">
        <f t="shared" si="6"/>
        <v>2280.5</v>
      </c>
      <c r="Y31" s="13">
        <f t="shared" si="7"/>
        <v>27.5</v>
      </c>
      <c r="Z31" s="13">
        <f t="shared" si="8"/>
        <v>82.9272727272727</v>
      </c>
    </row>
    <row r="32" spans="1:26">
      <c r="A32" s="5">
        <v>30</v>
      </c>
      <c r="B32" s="16" t="s">
        <v>86</v>
      </c>
      <c r="C32" s="16" t="s">
        <v>87</v>
      </c>
      <c r="D32" s="16" t="s">
        <v>39</v>
      </c>
      <c r="E32" s="6">
        <v>89</v>
      </c>
      <c r="F32" s="6">
        <v>86</v>
      </c>
      <c r="G32" s="6">
        <v>83</v>
      </c>
      <c r="H32" s="6">
        <v>81</v>
      </c>
      <c r="I32" s="16" t="s">
        <v>28</v>
      </c>
      <c r="J32" s="13">
        <f t="shared" si="15"/>
        <v>1048.5</v>
      </c>
      <c r="K32" s="13">
        <f t="shared" si="16"/>
        <v>12.5</v>
      </c>
      <c r="L32" s="13">
        <f t="shared" si="2"/>
        <v>83.88</v>
      </c>
      <c r="M32" s="13"/>
      <c r="N32" s="17" t="s">
        <v>86</v>
      </c>
      <c r="O32" s="16" t="s">
        <v>87</v>
      </c>
      <c r="P32" s="16" t="s">
        <v>27</v>
      </c>
      <c r="Q32" s="6">
        <v>91</v>
      </c>
      <c r="R32" s="6">
        <v>77</v>
      </c>
      <c r="S32" s="6">
        <v>74</v>
      </c>
      <c r="T32" s="6">
        <v>73</v>
      </c>
      <c r="U32" s="13">
        <f t="shared" si="17"/>
        <v>1230</v>
      </c>
      <c r="V32" s="13">
        <f t="shared" si="18"/>
        <v>15</v>
      </c>
      <c r="W32" s="13">
        <f t="shared" si="5"/>
        <v>82</v>
      </c>
      <c r="X32" s="13">
        <f t="shared" si="6"/>
        <v>2278.5</v>
      </c>
      <c r="Y32" s="13">
        <f t="shared" si="7"/>
        <v>27.5</v>
      </c>
      <c r="Z32" s="13">
        <f t="shared" si="8"/>
        <v>82.8545454545455</v>
      </c>
    </row>
    <row r="33" spans="1:26">
      <c r="A33" s="5">
        <v>31</v>
      </c>
      <c r="B33" s="16" t="s">
        <v>88</v>
      </c>
      <c r="C33" s="16" t="s">
        <v>89</v>
      </c>
      <c r="D33" s="16" t="s">
        <v>27</v>
      </c>
      <c r="E33" s="6">
        <v>92</v>
      </c>
      <c r="F33" s="6">
        <v>89</v>
      </c>
      <c r="G33" s="6">
        <v>81</v>
      </c>
      <c r="H33" s="6">
        <v>77</v>
      </c>
      <c r="I33" s="16" t="s">
        <v>28</v>
      </c>
      <c r="J33" s="13">
        <f t="shared" si="15"/>
        <v>1051.5</v>
      </c>
      <c r="K33" s="13">
        <f t="shared" si="16"/>
        <v>12.5</v>
      </c>
      <c r="L33" s="13">
        <f t="shared" si="2"/>
        <v>84.12</v>
      </c>
      <c r="M33" s="13"/>
      <c r="N33" s="17" t="s">
        <v>88</v>
      </c>
      <c r="O33" s="17" t="s">
        <v>89</v>
      </c>
      <c r="P33" s="16" t="s">
        <v>39</v>
      </c>
      <c r="Q33" s="6">
        <v>77</v>
      </c>
      <c r="R33" s="6">
        <v>86</v>
      </c>
      <c r="S33" s="6">
        <v>75</v>
      </c>
      <c r="T33" s="6">
        <v>80</v>
      </c>
      <c r="U33" s="13">
        <f t="shared" si="17"/>
        <v>1207</v>
      </c>
      <c r="V33" s="13">
        <f t="shared" si="18"/>
        <v>15</v>
      </c>
      <c r="W33" s="13">
        <f t="shared" si="5"/>
        <v>80.4666666666667</v>
      </c>
      <c r="X33" s="13">
        <f t="shared" si="6"/>
        <v>2258.5</v>
      </c>
      <c r="Y33" s="13">
        <f t="shared" si="7"/>
        <v>27.5</v>
      </c>
      <c r="Z33" s="13">
        <f t="shared" si="8"/>
        <v>82.1272727272727</v>
      </c>
    </row>
    <row r="34" spans="1:26">
      <c r="A34" s="5">
        <v>32</v>
      </c>
      <c r="B34" s="16" t="s">
        <v>90</v>
      </c>
      <c r="C34" s="16" t="s">
        <v>91</v>
      </c>
      <c r="D34" s="16" t="s">
        <v>27</v>
      </c>
      <c r="E34" s="6">
        <v>91</v>
      </c>
      <c r="F34" s="6">
        <v>89</v>
      </c>
      <c r="G34" s="6">
        <v>81</v>
      </c>
      <c r="H34" s="6">
        <v>82</v>
      </c>
      <c r="I34" s="16" t="s">
        <v>28</v>
      </c>
      <c r="J34" s="13">
        <f t="shared" si="15"/>
        <v>1074.5</v>
      </c>
      <c r="K34" s="13">
        <f t="shared" si="16"/>
        <v>12.5</v>
      </c>
      <c r="L34" s="13">
        <f t="shared" si="2"/>
        <v>85.96</v>
      </c>
      <c r="M34" s="13"/>
      <c r="N34" s="17" t="s">
        <v>90</v>
      </c>
      <c r="O34" s="16" t="s">
        <v>91</v>
      </c>
      <c r="P34" s="16" t="s">
        <v>27</v>
      </c>
      <c r="Q34" s="6">
        <v>73</v>
      </c>
      <c r="R34" s="6">
        <v>89</v>
      </c>
      <c r="S34" s="6">
        <v>67</v>
      </c>
      <c r="T34" s="6">
        <v>69</v>
      </c>
      <c r="U34" s="13">
        <f t="shared" si="17"/>
        <v>1177</v>
      </c>
      <c r="V34" s="13">
        <f t="shared" si="18"/>
        <v>15</v>
      </c>
      <c r="W34" s="13">
        <f t="shared" si="5"/>
        <v>78.4666666666667</v>
      </c>
      <c r="X34" s="13">
        <f t="shared" si="6"/>
        <v>2251.5</v>
      </c>
      <c r="Y34" s="13">
        <f t="shared" si="7"/>
        <v>27.5</v>
      </c>
      <c r="Z34" s="13">
        <f t="shared" si="8"/>
        <v>81.8727272727273</v>
      </c>
    </row>
    <row r="35" spans="1:26">
      <c r="A35" s="5">
        <v>33</v>
      </c>
      <c r="B35" s="18" t="s">
        <v>92</v>
      </c>
      <c r="C35" s="16" t="s">
        <v>93</v>
      </c>
      <c r="D35" s="16" t="s">
        <v>27</v>
      </c>
      <c r="E35" s="6">
        <v>84</v>
      </c>
      <c r="F35" s="6">
        <v>94</v>
      </c>
      <c r="G35" s="6">
        <v>86</v>
      </c>
      <c r="H35" s="6">
        <v>85</v>
      </c>
      <c r="I35" s="16" t="s">
        <v>28</v>
      </c>
      <c r="J35" s="13">
        <f t="shared" si="15"/>
        <v>1095.5</v>
      </c>
      <c r="K35" s="13">
        <f t="shared" si="16"/>
        <v>12.5</v>
      </c>
      <c r="L35" s="13">
        <f t="shared" si="2"/>
        <v>87.64</v>
      </c>
      <c r="M35" s="13"/>
      <c r="N35" s="17" t="s">
        <v>92</v>
      </c>
      <c r="O35" s="18" t="s">
        <v>93</v>
      </c>
      <c r="P35" s="16" t="s">
        <v>27</v>
      </c>
      <c r="Q35" s="6">
        <v>80</v>
      </c>
      <c r="R35" s="6">
        <v>87</v>
      </c>
      <c r="S35" s="6">
        <v>53</v>
      </c>
      <c r="T35" s="6">
        <v>67</v>
      </c>
      <c r="U35" s="13">
        <f t="shared" si="17"/>
        <v>1151</v>
      </c>
      <c r="V35" s="13">
        <f t="shared" si="18"/>
        <v>15</v>
      </c>
      <c r="W35" s="13">
        <f t="shared" si="5"/>
        <v>76.7333333333333</v>
      </c>
      <c r="X35" s="13">
        <f t="shared" si="6"/>
        <v>2246.5</v>
      </c>
      <c r="Y35" s="13">
        <f t="shared" si="7"/>
        <v>27.5</v>
      </c>
      <c r="Z35" s="13">
        <f t="shared" si="8"/>
        <v>81.6909090909091</v>
      </c>
    </row>
    <row r="36" spans="1:26">
      <c r="A36" s="5">
        <v>34</v>
      </c>
      <c r="B36" s="18" t="s">
        <v>94</v>
      </c>
      <c r="C36" s="16" t="s">
        <v>95</v>
      </c>
      <c r="D36" s="16" t="s">
        <v>39</v>
      </c>
      <c r="E36" s="6">
        <v>77</v>
      </c>
      <c r="F36" s="6">
        <v>90</v>
      </c>
      <c r="G36" s="6">
        <v>87</v>
      </c>
      <c r="H36" s="6">
        <v>81</v>
      </c>
      <c r="I36" s="16" t="s">
        <v>28</v>
      </c>
      <c r="J36" s="13">
        <f t="shared" si="15"/>
        <v>1040.5</v>
      </c>
      <c r="K36" s="13">
        <f t="shared" si="16"/>
        <v>12.5</v>
      </c>
      <c r="L36" s="13">
        <f t="shared" si="2"/>
        <v>83.24</v>
      </c>
      <c r="M36" s="13"/>
      <c r="N36" s="17" t="s">
        <v>94</v>
      </c>
      <c r="O36" s="18" t="s">
        <v>95</v>
      </c>
      <c r="P36" s="16" t="s">
        <v>27</v>
      </c>
      <c r="Q36" s="6">
        <v>91</v>
      </c>
      <c r="R36" s="6">
        <v>82</v>
      </c>
      <c r="S36" s="6">
        <v>57</v>
      </c>
      <c r="T36" s="6">
        <v>73</v>
      </c>
      <c r="U36" s="13">
        <f t="shared" si="17"/>
        <v>1199</v>
      </c>
      <c r="V36" s="13">
        <f t="shared" si="18"/>
        <v>15</v>
      </c>
      <c r="W36" s="13">
        <f t="shared" si="5"/>
        <v>79.9333333333333</v>
      </c>
      <c r="X36" s="13">
        <f t="shared" si="6"/>
        <v>2239.5</v>
      </c>
      <c r="Y36" s="13">
        <f t="shared" si="7"/>
        <v>27.5</v>
      </c>
      <c r="Z36" s="13">
        <f t="shared" si="8"/>
        <v>81.4363636363636</v>
      </c>
    </row>
    <row r="37" spans="1:26">
      <c r="A37" s="5">
        <v>35</v>
      </c>
      <c r="B37" s="16" t="s">
        <v>96</v>
      </c>
      <c r="C37" s="16" t="s">
        <v>97</v>
      </c>
      <c r="D37" s="16" t="s">
        <v>27</v>
      </c>
      <c r="E37" s="6">
        <v>88</v>
      </c>
      <c r="F37" s="6">
        <v>90</v>
      </c>
      <c r="G37" s="6">
        <v>88</v>
      </c>
      <c r="H37" s="6">
        <v>80</v>
      </c>
      <c r="I37" s="16" t="s">
        <v>28</v>
      </c>
      <c r="J37" s="13">
        <f t="shared" si="15"/>
        <v>1074.5</v>
      </c>
      <c r="K37" s="13">
        <f t="shared" si="16"/>
        <v>12.5</v>
      </c>
      <c r="L37" s="13">
        <f t="shared" si="2"/>
        <v>85.96</v>
      </c>
      <c r="M37" s="13"/>
      <c r="N37" s="17" t="s">
        <v>96</v>
      </c>
      <c r="O37" s="16" t="s">
        <v>97</v>
      </c>
      <c r="P37" s="16" t="s">
        <v>27</v>
      </c>
      <c r="Q37" s="6">
        <v>72</v>
      </c>
      <c r="R37" s="6">
        <v>80</v>
      </c>
      <c r="S37" s="6">
        <v>68</v>
      </c>
      <c r="T37" s="6">
        <v>75</v>
      </c>
      <c r="U37" s="13">
        <f t="shared" si="17"/>
        <v>1152</v>
      </c>
      <c r="V37" s="13">
        <f t="shared" si="18"/>
        <v>15</v>
      </c>
      <c r="W37" s="13">
        <f t="shared" si="5"/>
        <v>76.8</v>
      </c>
      <c r="X37" s="13">
        <f t="shared" si="6"/>
        <v>2226.5</v>
      </c>
      <c r="Y37" s="13">
        <f t="shared" si="7"/>
        <v>27.5</v>
      </c>
      <c r="Z37" s="13">
        <f t="shared" si="8"/>
        <v>80.9636363636364</v>
      </c>
    </row>
    <row r="38" spans="1:26">
      <c r="A38" s="5">
        <v>36</v>
      </c>
      <c r="B38" s="18" t="s">
        <v>98</v>
      </c>
      <c r="C38" s="16" t="s">
        <v>99</v>
      </c>
      <c r="D38" s="16" t="s">
        <v>27</v>
      </c>
      <c r="E38" s="6">
        <v>89</v>
      </c>
      <c r="F38" s="6">
        <v>90</v>
      </c>
      <c r="G38" s="6">
        <v>82</v>
      </c>
      <c r="H38" s="6">
        <v>79</v>
      </c>
      <c r="I38" s="16" t="s">
        <v>28</v>
      </c>
      <c r="J38" s="13">
        <f t="shared" si="15"/>
        <v>1059.5</v>
      </c>
      <c r="K38" s="13">
        <f t="shared" si="16"/>
        <v>12.5</v>
      </c>
      <c r="L38" s="13">
        <f t="shared" si="2"/>
        <v>84.76</v>
      </c>
      <c r="M38" s="13"/>
      <c r="N38" s="17" t="s">
        <v>98</v>
      </c>
      <c r="O38" s="18" t="s">
        <v>99</v>
      </c>
      <c r="P38" s="16" t="s">
        <v>27</v>
      </c>
      <c r="Q38" s="6">
        <v>80</v>
      </c>
      <c r="R38" s="6">
        <v>85</v>
      </c>
      <c r="S38" s="6">
        <v>46</v>
      </c>
      <c r="T38" s="6">
        <v>86</v>
      </c>
      <c r="U38" s="13">
        <f t="shared" si="17"/>
        <v>1160</v>
      </c>
      <c r="V38" s="13">
        <f t="shared" si="18"/>
        <v>15</v>
      </c>
      <c r="W38" s="13">
        <f t="shared" si="5"/>
        <v>77.3333333333333</v>
      </c>
      <c r="X38" s="13">
        <f t="shared" si="6"/>
        <v>2219.5</v>
      </c>
      <c r="Y38" s="13">
        <f t="shared" si="7"/>
        <v>27.5</v>
      </c>
      <c r="Z38" s="13">
        <f t="shared" si="8"/>
        <v>80.7090909090909</v>
      </c>
    </row>
    <row r="39" spans="1:26">
      <c r="A39" s="5">
        <v>37</v>
      </c>
      <c r="B39" s="16" t="s">
        <v>100</v>
      </c>
      <c r="C39" s="16" t="s">
        <v>101</v>
      </c>
      <c r="D39" s="16" t="s">
        <v>39</v>
      </c>
      <c r="E39" s="6">
        <v>76</v>
      </c>
      <c r="F39" s="6">
        <v>89</v>
      </c>
      <c r="G39" s="6">
        <v>80</v>
      </c>
      <c r="H39" s="6">
        <v>77</v>
      </c>
      <c r="I39" s="16" t="s">
        <v>28</v>
      </c>
      <c r="J39" s="13">
        <f t="shared" si="15"/>
        <v>1002.5</v>
      </c>
      <c r="K39" s="13">
        <f t="shared" si="16"/>
        <v>12.5</v>
      </c>
      <c r="L39" s="13">
        <f t="shared" si="2"/>
        <v>80.2</v>
      </c>
      <c r="M39" s="13"/>
      <c r="N39" s="17" t="s">
        <v>100</v>
      </c>
      <c r="O39" s="16" t="s">
        <v>101</v>
      </c>
      <c r="P39" s="16" t="s">
        <v>39</v>
      </c>
      <c r="Q39" s="6">
        <v>89</v>
      </c>
      <c r="R39" s="6">
        <v>83</v>
      </c>
      <c r="S39" s="6">
        <v>68</v>
      </c>
      <c r="T39" s="6">
        <v>76</v>
      </c>
      <c r="U39" s="13">
        <f t="shared" si="17"/>
        <v>1214</v>
      </c>
      <c r="V39" s="13">
        <f t="shared" si="18"/>
        <v>15</v>
      </c>
      <c r="W39" s="13">
        <f t="shared" si="5"/>
        <v>80.9333333333333</v>
      </c>
      <c r="X39" s="13">
        <f t="shared" si="6"/>
        <v>2216.5</v>
      </c>
      <c r="Y39" s="13">
        <f t="shared" si="7"/>
        <v>27.5</v>
      </c>
      <c r="Z39" s="13">
        <f t="shared" si="8"/>
        <v>80.6</v>
      </c>
    </row>
    <row r="40" spans="1:26">
      <c r="A40" s="5">
        <v>38</v>
      </c>
      <c r="B40" s="16" t="s">
        <v>102</v>
      </c>
      <c r="C40" s="16" t="s">
        <v>103</v>
      </c>
      <c r="D40" s="16" t="s">
        <v>39</v>
      </c>
      <c r="E40" s="6">
        <v>77</v>
      </c>
      <c r="F40" s="6">
        <v>89</v>
      </c>
      <c r="G40" s="6">
        <v>89</v>
      </c>
      <c r="H40" s="6">
        <v>79</v>
      </c>
      <c r="I40" s="16" t="s">
        <v>28</v>
      </c>
      <c r="J40" s="13">
        <f t="shared" si="15"/>
        <v>1032.5</v>
      </c>
      <c r="K40" s="13">
        <f t="shared" si="16"/>
        <v>12.5</v>
      </c>
      <c r="L40" s="13">
        <f t="shared" si="2"/>
        <v>82.6</v>
      </c>
      <c r="M40" s="13"/>
      <c r="N40" s="17" t="s">
        <v>102</v>
      </c>
      <c r="O40" s="16" t="s">
        <v>103</v>
      </c>
      <c r="P40" s="16" t="s">
        <v>27</v>
      </c>
      <c r="Q40" s="6">
        <v>75</v>
      </c>
      <c r="R40" s="6">
        <v>86</v>
      </c>
      <c r="S40" s="6">
        <v>62</v>
      </c>
      <c r="T40" s="6">
        <v>80</v>
      </c>
      <c r="U40" s="13">
        <f t="shared" si="17"/>
        <v>1180</v>
      </c>
      <c r="V40" s="13">
        <f t="shared" si="18"/>
        <v>15</v>
      </c>
      <c r="W40" s="13">
        <f t="shared" si="5"/>
        <v>78.6666666666667</v>
      </c>
      <c r="X40" s="13">
        <f t="shared" si="6"/>
        <v>2212.5</v>
      </c>
      <c r="Y40" s="13">
        <f t="shared" si="7"/>
        <v>27.5</v>
      </c>
      <c r="Z40" s="13">
        <f t="shared" si="8"/>
        <v>80.4545454545455</v>
      </c>
    </row>
    <row r="41" spans="1:26">
      <c r="A41" s="5">
        <v>39</v>
      </c>
      <c r="B41" s="16" t="s">
        <v>104</v>
      </c>
      <c r="C41" s="16" t="s">
        <v>105</v>
      </c>
      <c r="D41" s="16" t="s">
        <v>27</v>
      </c>
      <c r="E41" s="6">
        <v>81</v>
      </c>
      <c r="F41" s="6">
        <v>88</v>
      </c>
      <c r="G41" s="6">
        <v>84</v>
      </c>
      <c r="H41" s="6">
        <v>80</v>
      </c>
      <c r="I41" s="16" t="s">
        <v>28</v>
      </c>
      <c r="J41" s="13">
        <f t="shared" si="15"/>
        <v>1048.5</v>
      </c>
      <c r="K41" s="13">
        <f t="shared" si="16"/>
        <v>12.5</v>
      </c>
      <c r="L41" s="13">
        <f t="shared" si="2"/>
        <v>83.88</v>
      </c>
      <c r="M41" s="13"/>
      <c r="N41" s="17" t="s">
        <v>104</v>
      </c>
      <c r="O41" s="16" t="s">
        <v>105</v>
      </c>
      <c r="P41" s="16" t="s">
        <v>39</v>
      </c>
      <c r="Q41" s="6">
        <v>72</v>
      </c>
      <c r="R41" s="6">
        <v>80</v>
      </c>
      <c r="S41" s="6">
        <v>73</v>
      </c>
      <c r="T41" s="6">
        <v>83</v>
      </c>
      <c r="U41" s="13">
        <f t="shared" si="17"/>
        <v>1163</v>
      </c>
      <c r="V41" s="13">
        <f t="shared" si="18"/>
        <v>15</v>
      </c>
      <c r="W41" s="13">
        <f t="shared" si="5"/>
        <v>77.5333333333333</v>
      </c>
      <c r="X41" s="13">
        <f t="shared" si="6"/>
        <v>2211.5</v>
      </c>
      <c r="Y41" s="13">
        <f t="shared" si="7"/>
        <v>27.5</v>
      </c>
      <c r="Z41" s="13">
        <f t="shared" si="8"/>
        <v>80.4181818181818</v>
      </c>
    </row>
    <row r="42" spans="1:26">
      <c r="A42" s="5">
        <v>40</v>
      </c>
      <c r="B42" s="16" t="s">
        <v>106</v>
      </c>
      <c r="C42" s="16" t="s">
        <v>107</v>
      </c>
      <c r="D42" s="16" t="s">
        <v>39</v>
      </c>
      <c r="E42" s="6">
        <v>77</v>
      </c>
      <c r="F42" s="6">
        <v>87</v>
      </c>
      <c r="G42" s="6">
        <v>80</v>
      </c>
      <c r="H42" s="6">
        <v>76</v>
      </c>
      <c r="I42" s="6">
        <v>81</v>
      </c>
      <c r="J42" s="13">
        <f>D42*1.5+E42*2+F42*2+G42*2+H42*5+I42*2</f>
        <v>1157.5</v>
      </c>
      <c r="K42" s="13">
        <f>1.5+2+2+2+5+2</f>
        <v>14.5</v>
      </c>
      <c r="L42" s="13">
        <f t="shared" si="2"/>
        <v>79.8275862068966</v>
      </c>
      <c r="M42" s="13"/>
      <c r="N42" s="17" t="s">
        <v>106</v>
      </c>
      <c r="O42" s="16" t="s">
        <v>107</v>
      </c>
      <c r="P42" s="16" t="s">
        <v>28</v>
      </c>
      <c r="Q42" s="6">
        <v>83</v>
      </c>
      <c r="R42" s="6">
        <v>84</v>
      </c>
      <c r="S42" s="6">
        <v>77</v>
      </c>
      <c r="T42" s="6">
        <v>77</v>
      </c>
      <c r="U42" s="13">
        <f>Q42*4+R42*4+S42*3+T42*2</f>
        <v>1053</v>
      </c>
      <c r="V42" s="13">
        <f>4+4+3+2</f>
        <v>13</v>
      </c>
      <c r="W42" s="13">
        <f t="shared" si="5"/>
        <v>81</v>
      </c>
      <c r="X42" s="13">
        <f t="shared" si="6"/>
        <v>2210.5</v>
      </c>
      <c r="Y42" s="13">
        <f t="shared" si="7"/>
        <v>27.5</v>
      </c>
      <c r="Z42" s="13">
        <f t="shared" si="8"/>
        <v>80.3818181818182</v>
      </c>
    </row>
    <row r="43" spans="1:26">
      <c r="A43" s="5">
        <v>41</v>
      </c>
      <c r="B43" s="16" t="s">
        <v>108</v>
      </c>
      <c r="C43" s="16" t="s">
        <v>109</v>
      </c>
      <c r="D43" s="16" t="s">
        <v>27</v>
      </c>
      <c r="E43" s="6">
        <v>86</v>
      </c>
      <c r="F43" s="6">
        <v>87</v>
      </c>
      <c r="G43" s="6">
        <v>80</v>
      </c>
      <c r="H43" s="6">
        <v>75</v>
      </c>
      <c r="I43" s="16" t="s">
        <v>28</v>
      </c>
      <c r="J43" s="13">
        <f t="shared" ref="J43:J45" si="19">D43*1.5+E43*2+F43*2+G43*2+H43*5</f>
        <v>1023.5</v>
      </c>
      <c r="K43" s="13">
        <f t="shared" ref="K43:K45" si="20">1.5+2+2+2+5</f>
        <v>12.5</v>
      </c>
      <c r="L43" s="13">
        <f t="shared" si="2"/>
        <v>81.88</v>
      </c>
      <c r="M43" s="13"/>
      <c r="N43" s="17" t="s">
        <v>108</v>
      </c>
      <c r="O43" s="17" t="s">
        <v>109</v>
      </c>
      <c r="P43" s="16" t="s">
        <v>39</v>
      </c>
      <c r="Q43" s="6">
        <v>89</v>
      </c>
      <c r="R43" s="6">
        <v>72</v>
      </c>
      <c r="S43" s="6">
        <v>79</v>
      </c>
      <c r="T43" s="6">
        <v>68</v>
      </c>
      <c r="U43" s="13">
        <f t="shared" ref="U43:U52" si="21">P43*2+Q43*4+R43*4+S43*3+T43*2</f>
        <v>1187</v>
      </c>
      <c r="V43" s="13">
        <f t="shared" ref="V43:V52" si="22">2+4+4+3+2</f>
        <v>15</v>
      </c>
      <c r="W43" s="13">
        <f t="shared" si="5"/>
        <v>79.1333333333333</v>
      </c>
      <c r="X43" s="13">
        <f t="shared" si="6"/>
        <v>2210.5</v>
      </c>
      <c r="Y43" s="13">
        <f t="shared" si="7"/>
        <v>27.5</v>
      </c>
      <c r="Z43" s="13">
        <f t="shared" si="8"/>
        <v>80.3818181818182</v>
      </c>
    </row>
    <row r="44" spans="1:26">
      <c r="A44" s="5">
        <v>42</v>
      </c>
      <c r="B44" s="16" t="s">
        <v>110</v>
      </c>
      <c r="C44" s="16" t="s">
        <v>111</v>
      </c>
      <c r="D44" s="16" t="s">
        <v>39</v>
      </c>
      <c r="E44" s="6">
        <v>80</v>
      </c>
      <c r="F44" s="6">
        <v>89</v>
      </c>
      <c r="G44" s="6">
        <v>90</v>
      </c>
      <c r="H44" s="6">
        <v>78</v>
      </c>
      <c r="I44" s="16" t="s">
        <v>28</v>
      </c>
      <c r="J44" s="13">
        <f t="shared" si="19"/>
        <v>1035.5</v>
      </c>
      <c r="K44" s="13">
        <f t="shared" si="20"/>
        <v>12.5</v>
      </c>
      <c r="L44" s="13">
        <f t="shared" si="2"/>
        <v>82.84</v>
      </c>
      <c r="M44" s="13"/>
      <c r="N44" s="17" t="s">
        <v>110</v>
      </c>
      <c r="O44" s="16" t="s">
        <v>111</v>
      </c>
      <c r="P44" s="16" t="s">
        <v>39</v>
      </c>
      <c r="Q44" s="6">
        <v>72</v>
      </c>
      <c r="R44" s="6">
        <v>79</v>
      </c>
      <c r="S44" s="6">
        <v>80</v>
      </c>
      <c r="T44" s="6">
        <v>75</v>
      </c>
      <c r="U44" s="13">
        <f t="shared" si="21"/>
        <v>1164</v>
      </c>
      <c r="V44" s="13">
        <f t="shared" si="22"/>
        <v>15</v>
      </c>
      <c r="W44" s="13">
        <f t="shared" si="5"/>
        <v>77.6</v>
      </c>
      <c r="X44" s="13">
        <f t="shared" si="6"/>
        <v>2199.5</v>
      </c>
      <c r="Y44" s="13">
        <f t="shared" si="7"/>
        <v>27.5</v>
      </c>
      <c r="Z44" s="13">
        <f t="shared" si="8"/>
        <v>79.9818181818182</v>
      </c>
    </row>
    <row r="45" spans="1:26">
      <c r="A45" s="5">
        <v>43</v>
      </c>
      <c r="B45" s="16" t="s">
        <v>112</v>
      </c>
      <c r="C45" s="16" t="s">
        <v>113</v>
      </c>
      <c r="D45" s="16" t="s">
        <v>39</v>
      </c>
      <c r="E45" s="6">
        <v>82</v>
      </c>
      <c r="F45" s="6">
        <v>82</v>
      </c>
      <c r="G45" s="6">
        <v>81</v>
      </c>
      <c r="H45" s="6">
        <v>73</v>
      </c>
      <c r="I45" s="16" t="s">
        <v>28</v>
      </c>
      <c r="J45" s="13">
        <f t="shared" si="19"/>
        <v>982.5</v>
      </c>
      <c r="K45" s="13">
        <f t="shared" si="20"/>
        <v>12.5</v>
      </c>
      <c r="L45" s="13">
        <f t="shared" si="2"/>
        <v>78.6</v>
      </c>
      <c r="M45" s="13"/>
      <c r="N45" s="17" t="s">
        <v>112</v>
      </c>
      <c r="O45" s="16" t="s">
        <v>113</v>
      </c>
      <c r="P45" s="16" t="s">
        <v>27</v>
      </c>
      <c r="Q45" s="6">
        <v>89</v>
      </c>
      <c r="R45" s="6">
        <v>79</v>
      </c>
      <c r="S45" s="6">
        <v>66</v>
      </c>
      <c r="T45" s="6">
        <v>76</v>
      </c>
      <c r="U45" s="13">
        <f t="shared" si="21"/>
        <v>1212</v>
      </c>
      <c r="V45" s="13">
        <f t="shared" si="22"/>
        <v>15</v>
      </c>
      <c r="W45" s="13">
        <f t="shared" si="5"/>
        <v>80.8</v>
      </c>
      <c r="X45" s="13">
        <f t="shared" si="6"/>
        <v>2194.5</v>
      </c>
      <c r="Y45" s="13">
        <f t="shared" si="7"/>
        <v>27.5</v>
      </c>
      <c r="Z45" s="13">
        <f t="shared" si="8"/>
        <v>79.8</v>
      </c>
    </row>
    <row r="46" spans="1:26">
      <c r="A46" s="5">
        <v>44</v>
      </c>
      <c r="B46" s="17" t="s">
        <v>114</v>
      </c>
      <c r="C46" s="17" t="s">
        <v>115</v>
      </c>
      <c r="D46" s="16" t="s">
        <v>28</v>
      </c>
      <c r="E46" s="6">
        <v>89</v>
      </c>
      <c r="F46" s="6">
        <v>87</v>
      </c>
      <c r="G46" s="6">
        <v>82</v>
      </c>
      <c r="H46" s="6">
        <v>78</v>
      </c>
      <c r="I46" s="6">
        <v>87</v>
      </c>
      <c r="J46" s="13">
        <f>E46*2+F46*2+G46*2+H46*5+I46*2</f>
        <v>1080</v>
      </c>
      <c r="K46" s="13">
        <f>2+2+2+5+2</f>
        <v>13</v>
      </c>
      <c r="L46" s="13">
        <f t="shared" si="2"/>
        <v>83.0769230769231</v>
      </c>
      <c r="M46" s="13"/>
      <c r="N46" s="17" t="s">
        <v>114</v>
      </c>
      <c r="O46" s="17" t="s">
        <v>115</v>
      </c>
      <c r="P46" s="16" t="s">
        <v>27</v>
      </c>
      <c r="Q46" s="6">
        <v>75</v>
      </c>
      <c r="R46" s="6">
        <v>74</v>
      </c>
      <c r="S46" s="6">
        <v>72</v>
      </c>
      <c r="T46" s="6">
        <v>75</v>
      </c>
      <c r="U46" s="13">
        <f t="shared" si="21"/>
        <v>1152</v>
      </c>
      <c r="V46" s="13">
        <f t="shared" si="22"/>
        <v>15</v>
      </c>
      <c r="W46" s="13">
        <f t="shared" si="5"/>
        <v>76.8</v>
      </c>
      <c r="X46" s="13">
        <f t="shared" si="6"/>
        <v>2232</v>
      </c>
      <c r="Y46" s="13">
        <f t="shared" si="7"/>
        <v>28</v>
      </c>
      <c r="Z46" s="13">
        <f t="shared" si="8"/>
        <v>79.7142857142857</v>
      </c>
    </row>
    <row r="47" spans="1:26">
      <c r="A47" s="5">
        <v>45</v>
      </c>
      <c r="B47" s="16" t="s">
        <v>116</v>
      </c>
      <c r="C47" s="16" t="s">
        <v>117</v>
      </c>
      <c r="D47" s="16" t="s">
        <v>39</v>
      </c>
      <c r="E47" s="6">
        <v>76</v>
      </c>
      <c r="F47" s="6">
        <v>83</v>
      </c>
      <c r="G47" s="6">
        <v>80</v>
      </c>
      <c r="H47" s="6">
        <v>71</v>
      </c>
      <c r="I47" s="6">
        <v>81</v>
      </c>
      <c r="J47" s="13">
        <f>D47*1.5+E47*2+F47*2+G47*2+H47*5+I47*2</f>
        <v>1122.5</v>
      </c>
      <c r="K47" s="13">
        <f>1.5+2+2+2+5+2</f>
        <v>14.5</v>
      </c>
      <c r="L47" s="13">
        <f t="shared" si="2"/>
        <v>77.4137931034483</v>
      </c>
      <c r="M47" s="13"/>
      <c r="N47" s="17" t="s">
        <v>116</v>
      </c>
      <c r="O47" s="16" t="s">
        <v>117</v>
      </c>
      <c r="P47" s="16" t="s">
        <v>39</v>
      </c>
      <c r="Q47" s="6">
        <v>87</v>
      </c>
      <c r="R47" s="6">
        <v>73</v>
      </c>
      <c r="S47" s="6">
        <v>82</v>
      </c>
      <c r="T47" s="6">
        <v>86</v>
      </c>
      <c r="U47" s="13">
        <f t="shared" si="21"/>
        <v>1228</v>
      </c>
      <c r="V47" s="13">
        <f t="shared" si="22"/>
        <v>15</v>
      </c>
      <c r="W47" s="13">
        <f t="shared" si="5"/>
        <v>81.8666666666667</v>
      </c>
      <c r="X47" s="13">
        <f t="shared" si="6"/>
        <v>2350.5</v>
      </c>
      <c r="Y47" s="13">
        <f t="shared" si="7"/>
        <v>29.5</v>
      </c>
      <c r="Z47" s="13">
        <f t="shared" si="8"/>
        <v>79.6779661016949</v>
      </c>
    </row>
    <row r="48" spans="1:26">
      <c r="A48" s="5">
        <v>46</v>
      </c>
      <c r="B48" s="16" t="s">
        <v>118</v>
      </c>
      <c r="C48" s="16" t="s">
        <v>119</v>
      </c>
      <c r="D48" s="16" t="s">
        <v>27</v>
      </c>
      <c r="E48" s="6">
        <v>85</v>
      </c>
      <c r="F48" s="6">
        <v>88</v>
      </c>
      <c r="G48" s="6">
        <v>86</v>
      </c>
      <c r="H48" s="6">
        <v>78</v>
      </c>
      <c r="I48" s="16" t="s">
        <v>28</v>
      </c>
      <c r="J48" s="13">
        <f t="shared" ref="J48:J52" si="23">D48*1.5+E48*2+F48*2+G48*2+H48*5</f>
        <v>1050.5</v>
      </c>
      <c r="K48" s="13">
        <f t="shared" ref="K48:K52" si="24">1.5+2+2+2+5</f>
        <v>12.5</v>
      </c>
      <c r="L48" s="13">
        <f t="shared" si="2"/>
        <v>84.04</v>
      </c>
      <c r="M48" s="13"/>
      <c r="N48" s="17" t="s">
        <v>118</v>
      </c>
      <c r="O48" s="16" t="s">
        <v>119</v>
      </c>
      <c r="P48" s="16" t="s">
        <v>39</v>
      </c>
      <c r="Q48" s="6">
        <v>80</v>
      </c>
      <c r="R48" s="6">
        <v>83</v>
      </c>
      <c r="S48" s="6">
        <v>61</v>
      </c>
      <c r="T48" s="6">
        <v>67</v>
      </c>
      <c r="U48" s="13">
        <f t="shared" si="21"/>
        <v>1139</v>
      </c>
      <c r="V48" s="13">
        <f t="shared" si="22"/>
        <v>15</v>
      </c>
      <c r="W48" s="13">
        <f t="shared" si="5"/>
        <v>75.9333333333333</v>
      </c>
      <c r="X48" s="13">
        <f t="shared" si="6"/>
        <v>2189.5</v>
      </c>
      <c r="Y48" s="13">
        <f t="shared" si="7"/>
        <v>27.5</v>
      </c>
      <c r="Z48" s="13">
        <f t="shared" si="8"/>
        <v>79.6181818181818</v>
      </c>
    </row>
    <row r="49" spans="1:26">
      <c r="A49" s="5">
        <v>47</v>
      </c>
      <c r="B49" s="16" t="s">
        <v>120</v>
      </c>
      <c r="C49" s="16" t="s">
        <v>121</v>
      </c>
      <c r="D49" s="16" t="s">
        <v>39</v>
      </c>
      <c r="E49" s="6">
        <v>71</v>
      </c>
      <c r="F49" s="6">
        <v>91</v>
      </c>
      <c r="G49" s="6">
        <v>85</v>
      </c>
      <c r="H49" s="6">
        <v>81</v>
      </c>
      <c r="I49" s="16" t="s">
        <v>28</v>
      </c>
      <c r="J49" s="13">
        <f t="shared" si="23"/>
        <v>1026.5</v>
      </c>
      <c r="K49" s="13">
        <f t="shared" si="24"/>
        <v>12.5</v>
      </c>
      <c r="L49" s="13">
        <f t="shared" si="2"/>
        <v>82.12</v>
      </c>
      <c r="M49" s="13"/>
      <c r="N49" s="17" t="s">
        <v>120</v>
      </c>
      <c r="O49" s="16" t="s">
        <v>121</v>
      </c>
      <c r="P49" s="16" t="s">
        <v>27</v>
      </c>
      <c r="Q49" s="6">
        <v>73</v>
      </c>
      <c r="R49" s="6">
        <v>85</v>
      </c>
      <c r="S49" s="6">
        <v>62</v>
      </c>
      <c r="T49" s="6">
        <v>69</v>
      </c>
      <c r="U49" s="13">
        <f t="shared" si="21"/>
        <v>1146</v>
      </c>
      <c r="V49" s="13">
        <f t="shared" si="22"/>
        <v>15</v>
      </c>
      <c r="W49" s="13">
        <f t="shared" si="5"/>
        <v>76.4</v>
      </c>
      <c r="X49" s="13">
        <f t="shared" si="6"/>
        <v>2172.5</v>
      </c>
      <c r="Y49" s="13">
        <f t="shared" si="7"/>
        <v>27.5</v>
      </c>
      <c r="Z49" s="13">
        <f t="shared" si="8"/>
        <v>79</v>
      </c>
    </row>
    <row r="50" spans="1:26">
      <c r="A50" s="5">
        <v>48</v>
      </c>
      <c r="B50" s="16" t="s">
        <v>122</v>
      </c>
      <c r="C50" s="16" t="s">
        <v>123</v>
      </c>
      <c r="D50" s="16" t="s">
        <v>39</v>
      </c>
      <c r="E50" s="6">
        <v>80</v>
      </c>
      <c r="F50" s="6">
        <v>86</v>
      </c>
      <c r="G50" s="6">
        <v>81</v>
      </c>
      <c r="H50" s="6">
        <v>84</v>
      </c>
      <c r="I50" s="16" t="s">
        <v>28</v>
      </c>
      <c r="J50" s="13">
        <f t="shared" si="23"/>
        <v>1041.5</v>
      </c>
      <c r="K50" s="13">
        <f t="shared" si="24"/>
        <v>12.5</v>
      </c>
      <c r="L50" s="13">
        <f t="shared" si="2"/>
        <v>83.32</v>
      </c>
      <c r="M50" s="13"/>
      <c r="N50" s="17" t="s">
        <v>122</v>
      </c>
      <c r="O50" s="16" t="s">
        <v>123</v>
      </c>
      <c r="P50" s="16" t="s">
        <v>39</v>
      </c>
      <c r="Q50" s="6">
        <v>80</v>
      </c>
      <c r="R50" s="6">
        <v>74</v>
      </c>
      <c r="S50" s="6">
        <v>70</v>
      </c>
      <c r="T50" s="6">
        <v>67</v>
      </c>
      <c r="U50" s="13">
        <f t="shared" si="21"/>
        <v>1130</v>
      </c>
      <c r="V50" s="13">
        <f t="shared" si="22"/>
        <v>15</v>
      </c>
      <c r="W50" s="13">
        <f t="shared" si="5"/>
        <v>75.3333333333333</v>
      </c>
      <c r="X50" s="13">
        <f t="shared" si="6"/>
        <v>2171.5</v>
      </c>
      <c r="Y50" s="13">
        <f t="shared" si="7"/>
        <v>27.5</v>
      </c>
      <c r="Z50" s="13">
        <f t="shared" si="8"/>
        <v>78.9636363636364</v>
      </c>
    </row>
    <row r="51" spans="1:26">
      <c r="A51" s="5">
        <v>49</v>
      </c>
      <c r="B51" s="16" t="s">
        <v>124</v>
      </c>
      <c r="C51" s="16" t="s">
        <v>125</v>
      </c>
      <c r="D51" s="16" t="s">
        <v>39</v>
      </c>
      <c r="E51" s="6">
        <v>89</v>
      </c>
      <c r="F51" s="6">
        <v>93</v>
      </c>
      <c r="G51" s="6">
        <v>79</v>
      </c>
      <c r="H51" s="6">
        <v>71</v>
      </c>
      <c r="I51" s="16" t="s">
        <v>28</v>
      </c>
      <c r="J51" s="13">
        <f t="shared" si="23"/>
        <v>1004.5</v>
      </c>
      <c r="K51" s="13">
        <f t="shared" si="24"/>
        <v>12.5</v>
      </c>
      <c r="L51" s="13">
        <f t="shared" si="2"/>
        <v>80.36</v>
      </c>
      <c r="M51" s="13"/>
      <c r="N51" s="17" t="s">
        <v>124</v>
      </c>
      <c r="O51" s="16" t="s">
        <v>125</v>
      </c>
      <c r="P51" s="16" t="s">
        <v>126</v>
      </c>
      <c r="Q51" s="6">
        <v>89</v>
      </c>
      <c r="R51" s="6">
        <v>65</v>
      </c>
      <c r="S51" s="6">
        <v>80</v>
      </c>
      <c r="T51" s="6">
        <v>73</v>
      </c>
      <c r="U51" s="13">
        <f t="shared" si="21"/>
        <v>1152</v>
      </c>
      <c r="V51" s="13">
        <f t="shared" si="22"/>
        <v>15</v>
      </c>
      <c r="W51" s="13">
        <f t="shared" si="5"/>
        <v>76.8</v>
      </c>
      <c r="X51" s="13">
        <f t="shared" si="6"/>
        <v>2156.5</v>
      </c>
      <c r="Y51" s="13">
        <f t="shared" si="7"/>
        <v>27.5</v>
      </c>
      <c r="Z51" s="13">
        <f t="shared" si="8"/>
        <v>78.4181818181818</v>
      </c>
    </row>
    <row r="52" spans="1:26">
      <c r="A52" s="5">
        <v>50</v>
      </c>
      <c r="B52" s="16" t="s">
        <v>127</v>
      </c>
      <c r="C52" s="16" t="s">
        <v>128</v>
      </c>
      <c r="D52" s="16" t="s">
        <v>39</v>
      </c>
      <c r="E52" s="6">
        <v>88</v>
      </c>
      <c r="F52" s="6">
        <v>83</v>
      </c>
      <c r="G52" s="6">
        <v>82</v>
      </c>
      <c r="H52" s="6">
        <v>75</v>
      </c>
      <c r="I52" s="16" t="s">
        <v>28</v>
      </c>
      <c r="J52" s="13">
        <f t="shared" si="23"/>
        <v>1008.5</v>
      </c>
      <c r="K52" s="13">
        <f t="shared" si="24"/>
        <v>12.5</v>
      </c>
      <c r="L52" s="13">
        <f t="shared" si="2"/>
        <v>80.68</v>
      </c>
      <c r="M52" s="13"/>
      <c r="N52" s="17" t="s">
        <v>127</v>
      </c>
      <c r="O52" s="16" t="s">
        <v>128</v>
      </c>
      <c r="P52" s="16" t="s">
        <v>39</v>
      </c>
      <c r="Q52" s="6">
        <v>77</v>
      </c>
      <c r="R52" s="6">
        <v>76</v>
      </c>
      <c r="S52" s="6">
        <v>68</v>
      </c>
      <c r="T52" s="6">
        <v>78</v>
      </c>
      <c r="U52" s="13">
        <f t="shared" si="21"/>
        <v>1142</v>
      </c>
      <c r="V52" s="13">
        <f t="shared" si="22"/>
        <v>15</v>
      </c>
      <c r="W52" s="13">
        <f t="shared" si="5"/>
        <v>76.1333333333333</v>
      </c>
      <c r="X52" s="13">
        <f t="shared" si="6"/>
        <v>2150.5</v>
      </c>
      <c r="Y52" s="13">
        <f t="shared" si="7"/>
        <v>27.5</v>
      </c>
      <c r="Z52" s="13">
        <f t="shared" si="8"/>
        <v>78.2</v>
      </c>
    </row>
    <row r="53" spans="1:26">
      <c r="A53" s="5">
        <v>51</v>
      </c>
      <c r="B53" s="17" t="s">
        <v>129</v>
      </c>
      <c r="C53" s="17" t="s">
        <v>130</v>
      </c>
      <c r="D53" s="16" t="s">
        <v>28</v>
      </c>
      <c r="E53" s="6">
        <v>66</v>
      </c>
      <c r="F53" s="16" t="s">
        <v>28</v>
      </c>
      <c r="G53" s="16" t="s">
        <v>28</v>
      </c>
      <c r="H53" s="16" t="s">
        <v>28</v>
      </c>
      <c r="I53" s="16" t="s">
        <v>28</v>
      </c>
      <c r="J53" s="13">
        <f>E53*2</f>
        <v>132</v>
      </c>
      <c r="K53" s="13">
        <v>2</v>
      </c>
      <c r="L53" s="13">
        <f t="shared" si="2"/>
        <v>66</v>
      </c>
      <c r="M53" s="13"/>
      <c r="N53" s="17" t="s">
        <v>129</v>
      </c>
      <c r="O53" s="17" t="s">
        <v>130</v>
      </c>
      <c r="P53" s="16" t="s">
        <v>27</v>
      </c>
      <c r="Q53" s="16" t="s">
        <v>28</v>
      </c>
      <c r="R53" s="6">
        <v>83</v>
      </c>
      <c r="S53" s="6">
        <v>68</v>
      </c>
      <c r="T53" s="16" t="s">
        <v>28</v>
      </c>
      <c r="U53" s="13">
        <f>P53*2+R53*4+S53*3</f>
        <v>726</v>
      </c>
      <c r="V53" s="13">
        <f>2+4+3</f>
        <v>9</v>
      </c>
      <c r="W53" s="13">
        <f t="shared" si="5"/>
        <v>80.6666666666667</v>
      </c>
      <c r="X53" s="13">
        <f t="shared" si="6"/>
        <v>858</v>
      </c>
      <c r="Y53" s="13">
        <f t="shared" si="7"/>
        <v>11</v>
      </c>
      <c r="Z53" s="13">
        <f t="shared" si="8"/>
        <v>78</v>
      </c>
    </row>
    <row r="54" spans="1:26">
      <c r="A54" s="5">
        <v>52</v>
      </c>
      <c r="B54" s="18" t="s">
        <v>131</v>
      </c>
      <c r="C54" s="17" t="s">
        <v>132</v>
      </c>
      <c r="D54" s="16" t="s">
        <v>126</v>
      </c>
      <c r="E54" s="6">
        <v>89</v>
      </c>
      <c r="F54" s="6">
        <v>89</v>
      </c>
      <c r="G54" s="6">
        <v>89</v>
      </c>
      <c r="H54" s="6">
        <v>79</v>
      </c>
      <c r="I54" s="16" t="s">
        <v>28</v>
      </c>
      <c r="J54" s="13">
        <f t="shared" ref="J54:J57" si="25">D54*1.5+E54*2+F54*2+G54*2+H54*5</f>
        <v>1041.5</v>
      </c>
      <c r="K54" s="13">
        <f t="shared" ref="K54:K57" si="26">1.5+2+2+2+5</f>
        <v>12.5</v>
      </c>
      <c r="L54" s="13">
        <f t="shared" si="2"/>
        <v>83.32</v>
      </c>
      <c r="M54" s="13"/>
      <c r="N54" s="17" t="s">
        <v>131</v>
      </c>
      <c r="O54" s="18" t="s">
        <v>132</v>
      </c>
      <c r="P54" s="16" t="s">
        <v>39</v>
      </c>
      <c r="Q54" s="6">
        <v>75</v>
      </c>
      <c r="R54" s="6">
        <v>75</v>
      </c>
      <c r="S54" s="6">
        <v>57</v>
      </c>
      <c r="T54" s="6">
        <v>80</v>
      </c>
      <c r="U54" s="13">
        <f t="shared" ref="U54:U62" si="27">P54*2+Q54*4+R54*4+S54*3+T54*2</f>
        <v>1101</v>
      </c>
      <c r="V54" s="13">
        <f t="shared" ref="V54:V62" si="28">2+4+4+3+2</f>
        <v>15</v>
      </c>
      <c r="W54" s="13">
        <f t="shared" si="5"/>
        <v>73.4</v>
      </c>
      <c r="X54" s="13">
        <f t="shared" si="6"/>
        <v>2142.5</v>
      </c>
      <c r="Y54" s="13">
        <f t="shared" si="7"/>
        <v>27.5</v>
      </c>
      <c r="Z54" s="13">
        <f t="shared" si="8"/>
        <v>77.9090909090909</v>
      </c>
    </row>
    <row r="55" spans="1:26">
      <c r="A55" s="5">
        <v>53</v>
      </c>
      <c r="B55" s="18" t="s">
        <v>133</v>
      </c>
      <c r="C55" s="16" t="s">
        <v>134</v>
      </c>
      <c r="D55" s="16" t="s">
        <v>39</v>
      </c>
      <c r="E55" s="6">
        <v>84</v>
      </c>
      <c r="F55" s="6">
        <v>90</v>
      </c>
      <c r="G55" s="6">
        <v>76</v>
      </c>
      <c r="H55" s="6">
        <v>75</v>
      </c>
      <c r="I55" s="16" t="s">
        <v>28</v>
      </c>
      <c r="J55" s="13">
        <f t="shared" si="25"/>
        <v>1002.5</v>
      </c>
      <c r="K55" s="13">
        <f t="shared" si="26"/>
        <v>12.5</v>
      </c>
      <c r="L55" s="13">
        <f t="shared" si="2"/>
        <v>80.2</v>
      </c>
      <c r="M55" s="13"/>
      <c r="N55" s="17" t="s">
        <v>133</v>
      </c>
      <c r="O55" s="18" t="s">
        <v>134</v>
      </c>
      <c r="P55" s="16" t="s">
        <v>27</v>
      </c>
      <c r="Q55" s="6">
        <v>77</v>
      </c>
      <c r="R55" s="6">
        <v>82</v>
      </c>
      <c r="S55" s="6">
        <v>47</v>
      </c>
      <c r="T55" s="6">
        <v>78</v>
      </c>
      <c r="U55" s="13">
        <f t="shared" si="27"/>
        <v>1123</v>
      </c>
      <c r="V55" s="13">
        <f t="shared" si="28"/>
        <v>15</v>
      </c>
      <c r="W55" s="13">
        <f t="shared" si="5"/>
        <v>74.8666666666667</v>
      </c>
      <c r="X55" s="13">
        <f t="shared" si="6"/>
        <v>2125.5</v>
      </c>
      <c r="Y55" s="13">
        <f t="shared" si="7"/>
        <v>27.5</v>
      </c>
      <c r="Z55" s="13">
        <f t="shared" si="8"/>
        <v>77.2909090909091</v>
      </c>
    </row>
    <row r="56" spans="1:26">
      <c r="A56" s="5">
        <v>54</v>
      </c>
      <c r="B56" s="16" t="s">
        <v>135</v>
      </c>
      <c r="C56" s="16" t="s">
        <v>136</v>
      </c>
      <c r="D56" s="16" t="s">
        <v>27</v>
      </c>
      <c r="E56" s="6">
        <v>75</v>
      </c>
      <c r="F56" s="6">
        <v>87</v>
      </c>
      <c r="G56" s="6">
        <v>73</v>
      </c>
      <c r="H56" s="6">
        <v>82</v>
      </c>
      <c r="I56" s="6">
        <v>85</v>
      </c>
      <c r="J56" s="13">
        <f t="shared" ref="J56:J61" si="29">D56*1.5+E56*2+F56*2+G56*2+H56*5+I56*2</f>
        <v>1192.5</v>
      </c>
      <c r="K56" s="13">
        <f t="shared" ref="K56:K61" si="30">1.5+2+2+2+5+2</f>
        <v>14.5</v>
      </c>
      <c r="L56" s="13">
        <f t="shared" si="2"/>
        <v>82.2413793103448</v>
      </c>
      <c r="M56" s="13"/>
      <c r="N56" s="17" t="s">
        <v>135</v>
      </c>
      <c r="O56" s="16" t="s">
        <v>136</v>
      </c>
      <c r="P56" s="16" t="s">
        <v>27</v>
      </c>
      <c r="Q56" s="6">
        <v>80</v>
      </c>
      <c r="R56" s="6">
        <v>73</v>
      </c>
      <c r="S56" s="6">
        <v>37</v>
      </c>
      <c r="T56" s="6">
        <v>87</v>
      </c>
      <c r="U56" s="13">
        <f t="shared" si="27"/>
        <v>1087</v>
      </c>
      <c r="V56" s="13">
        <f t="shared" si="28"/>
        <v>15</v>
      </c>
      <c r="W56" s="13">
        <f t="shared" si="5"/>
        <v>72.4666666666667</v>
      </c>
      <c r="X56" s="13">
        <f t="shared" si="6"/>
        <v>2279.5</v>
      </c>
      <c r="Y56" s="13">
        <f t="shared" si="7"/>
        <v>29.5</v>
      </c>
      <c r="Z56" s="13">
        <f t="shared" si="8"/>
        <v>77.271186440678</v>
      </c>
    </row>
    <row r="57" spans="1:26">
      <c r="A57" s="5">
        <v>55</v>
      </c>
      <c r="B57" s="18" t="s">
        <v>137</v>
      </c>
      <c r="C57" s="16" t="s">
        <v>138</v>
      </c>
      <c r="D57" s="16" t="s">
        <v>39</v>
      </c>
      <c r="E57" s="6">
        <v>76</v>
      </c>
      <c r="F57" s="6">
        <v>89</v>
      </c>
      <c r="G57" s="6">
        <v>81</v>
      </c>
      <c r="H57" s="6">
        <v>81</v>
      </c>
      <c r="I57" s="16" t="s">
        <v>28</v>
      </c>
      <c r="J57" s="13">
        <f t="shared" si="25"/>
        <v>1024.5</v>
      </c>
      <c r="K57" s="13">
        <f t="shared" si="26"/>
        <v>12.5</v>
      </c>
      <c r="L57" s="13">
        <f t="shared" si="2"/>
        <v>81.96</v>
      </c>
      <c r="M57" s="13"/>
      <c r="N57" s="17" t="s">
        <v>137</v>
      </c>
      <c r="O57" s="18" t="s">
        <v>138</v>
      </c>
      <c r="P57" s="16" t="s">
        <v>27</v>
      </c>
      <c r="Q57" s="6">
        <v>73</v>
      </c>
      <c r="R57" s="6">
        <v>78</v>
      </c>
      <c r="S57" s="6">
        <v>56</v>
      </c>
      <c r="T57" s="6">
        <v>69</v>
      </c>
      <c r="U57" s="13">
        <f t="shared" si="27"/>
        <v>1100</v>
      </c>
      <c r="V57" s="13">
        <f t="shared" si="28"/>
        <v>15</v>
      </c>
      <c r="W57" s="13">
        <f t="shared" si="5"/>
        <v>73.3333333333333</v>
      </c>
      <c r="X57" s="13">
        <f t="shared" si="6"/>
        <v>2124.5</v>
      </c>
      <c r="Y57" s="13">
        <f t="shared" si="7"/>
        <v>27.5</v>
      </c>
      <c r="Z57" s="13">
        <f t="shared" si="8"/>
        <v>77.2545454545455</v>
      </c>
    </row>
    <row r="58" spans="1:26">
      <c r="A58" s="5">
        <v>56</v>
      </c>
      <c r="B58" s="16" t="s">
        <v>139</v>
      </c>
      <c r="C58" s="16" t="s">
        <v>140</v>
      </c>
      <c r="D58" s="16" t="s">
        <v>39</v>
      </c>
      <c r="E58" s="6">
        <v>88</v>
      </c>
      <c r="F58" s="6">
        <v>85</v>
      </c>
      <c r="G58" s="6">
        <v>80</v>
      </c>
      <c r="H58" s="6">
        <v>78</v>
      </c>
      <c r="I58" s="6">
        <v>88</v>
      </c>
      <c r="J58" s="13">
        <f t="shared" si="29"/>
        <v>1199.5</v>
      </c>
      <c r="K58" s="13">
        <f t="shared" si="30"/>
        <v>14.5</v>
      </c>
      <c r="L58" s="13">
        <f t="shared" si="2"/>
        <v>82.7241379310345</v>
      </c>
      <c r="M58" s="13"/>
      <c r="N58" s="17" t="s">
        <v>139</v>
      </c>
      <c r="O58" s="16" t="s">
        <v>140</v>
      </c>
      <c r="P58" s="16" t="s">
        <v>126</v>
      </c>
      <c r="Q58" s="6">
        <v>67</v>
      </c>
      <c r="R58" s="6">
        <v>77</v>
      </c>
      <c r="S58" s="6">
        <v>65</v>
      </c>
      <c r="T58" s="6">
        <v>78</v>
      </c>
      <c r="U58" s="13">
        <f t="shared" si="27"/>
        <v>1077</v>
      </c>
      <c r="V58" s="13">
        <f t="shared" si="28"/>
        <v>15</v>
      </c>
      <c r="W58" s="13">
        <f t="shared" si="5"/>
        <v>71.8</v>
      </c>
      <c r="X58" s="13">
        <f t="shared" si="6"/>
        <v>2276.5</v>
      </c>
      <c r="Y58" s="13">
        <f t="shared" si="7"/>
        <v>29.5</v>
      </c>
      <c r="Z58" s="13">
        <f t="shared" si="8"/>
        <v>77.1694915254237</v>
      </c>
    </row>
    <row r="59" spans="1:26">
      <c r="A59" s="5">
        <v>57</v>
      </c>
      <c r="B59" s="16" t="s">
        <v>141</v>
      </c>
      <c r="C59" s="16" t="s">
        <v>142</v>
      </c>
      <c r="D59" s="16" t="s">
        <v>39</v>
      </c>
      <c r="E59" s="6">
        <v>86</v>
      </c>
      <c r="F59" s="6">
        <v>88</v>
      </c>
      <c r="G59" s="6">
        <v>82</v>
      </c>
      <c r="H59" s="6">
        <v>75</v>
      </c>
      <c r="I59" s="16" t="s">
        <v>28</v>
      </c>
      <c r="J59" s="13">
        <f t="shared" ref="J59:J66" si="31">D59*1.5+E59*2+F59*2+G59*2+H59*5</f>
        <v>1014.5</v>
      </c>
      <c r="K59" s="13">
        <f t="shared" ref="K59:K66" si="32">1.5+2+2+2+5</f>
        <v>12.5</v>
      </c>
      <c r="L59" s="13">
        <f t="shared" si="2"/>
        <v>81.16</v>
      </c>
      <c r="M59" s="13"/>
      <c r="N59" s="17" t="s">
        <v>141</v>
      </c>
      <c r="O59" s="16" t="s">
        <v>142</v>
      </c>
      <c r="P59" s="16" t="s">
        <v>39</v>
      </c>
      <c r="Q59" s="6">
        <v>75</v>
      </c>
      <c r="R59" s="6">
        <v>80</v>
      </c>
      <c r="S59" s="6">
        <v>62</v>
      </c>
      <c r="T59" s="6">
        <v>63</v>
      </c>
      <c r="U59" s="13">
        <f t="shared" si="27"/>
        <v>1102</v>
      </c>
      <c r="V59" s="13">
        <f t="shared" si="28"/>
        <v>15</v>
      </c>
      <c r="W59" s="13">
        <f t="shared" si="5"/>
        <v>73.4666666666667</v>
      </c>
      <c r="X59" s="13">
        <f t="shared" si="6"/>
        <v>2116.5</v>
      </c>
      <c r="Y59" s="13">
        <f t="shared" si="7"/>
        <v>27.5</v>
      </c>
      <c r="Z59" s="13">
        <f t="shared" si="8"/>
        <v>76.9636363636364</v>
      </c>
    </row>
    <row r="60" spans="1:26">
      <c r="A60" s="5">
        <v>58</v>
      </c>
      <c r="B60" s="16" t="s">
        <v>143</v>
      </c>
      <c r="C60" s="16" t="s">
        <v>144</v>
      </c>
      <c r="D60" s="16" t="s">
        <v>39</v>
      </c>
      <c r="E60" s="6">
        <v>83</v>
      </c>
      <c r="F60" s="6">
        <v>84</v>
      </c>
      <c r="G60" s="6">
        <v>83</v>
      </c>
      <c r="H60" s="6">
        <v>76</v>
      </c>
      <c r="I60" s="6">
        <v>85</v>
      </c>
      <c r="J60" s="13">
        <f t="shared" si="29"/>
        <v>1177.5</v>
      </c>
      <c r="K60" s="13">
        <f t="shared" si="30"/>
        <v>14.5</v>
      </c>
      <c r="L60" s="13">
        <f t="shared" si="2"/>
        <v>81.2068965517241</v>
      </c>
      <c r="M60" s="13"/>
      <c r="N60" s="17" t="s">
        <v>143</v>
      </c>
      <c r="O60" s="16" t="s">
        <v>144</v>
      </c>
      <c r="P60" s="16" t="s">
        <v>39</v>
      </c>
      <c r="Q60" s="6">
        <v>80</v>
      </c>
      <c r="R60" s="6">
        <v>76</v>
      </c>
      <c r="S60" s="6">
        <v>37</v>
      </c>
      <c r="T60" s="6">
        <v>87</v>
      </c>
      <c r="U60" s="13">
        <f t="shared" si="27"/>
        <v>1079</v>
      </c>
      <c r="V60" s="13">
        <f t="shared" si="28"/>
        <v>15</v>
      </c>
      <c r="W60" s="13">
        <f t="shared" si="5"/>
        <v>71.9333333333333</v>
      </c>
      <c r="X60" s="13">
        <f t="shared" si="6"/>
        <v>2256.5</v>
      </c>
      <c r="Y60" s="13">
        <f t="shared" si="7"/>
        <v>29.5</v>
      </c>
      <c r="Z60" s="13">
        <f t="shared" si="8"/>
        <v>76.4915254237288</v>
      </c>
    </row>
    <row r="61" spans="1:26">
      <c r="A61" s="5">
        <v>59</v>
      </c>
      <c r="B61" s="18" t="s">
        <v>145</v>
      </c>
      <c r="C61" s="17" t="s">
        <v>146</v>
      </c>
      <c r="D61" s="16" t="s">
        <v>39</v>
      </c>
      <c r="E61" s="6">
        <v>67</v>
      </c>
      <c r="F61" s="6">
        <v>88</v>
      </c>
      <c r="G61" s="6">
        <v>88</v>
      </c>
      <c r="H61" s="6">
        <v>78</v>
      </c>
      <c r="I61" s="6">
        <v>80</v>
      </c>
      <c r="J61" s="13">
        <f t="shared" si="29"/>
        <v>1163.5</v>
      </c>
      <c r="K61" s="13">
        <f t="shared" si="30"/>
        <v>14.5</v>
      </c>
      <c r="L61" s="13">
        <f t="shared" si="2"/>
        <v>80.2413793103448</v>
      </c>
      <c r="M61" s="13"/>
      <c r="N61" s="17" t="s">
        <v>145</v>
      </c>
      <c r="O61" s="18" t="s">
        <v>146</v>
      </c>
      <c r="P61" s="16" t="s">
        <v>126</v>
      </c>
      <c r="Q61" s="6">
        <v>91</v>
      </c>
      <c r="R61" s="6">
        <v>75</v>
      </c>
      <c r="S61" s="6">
        <v>43</v>
      </c>
      <c r="T61" s="6">
        <v>73</v>
      </c>
      <c r="U61" s="13">
        <f t="shared" si="27"/>
        <v>1089</v>
      </c>
      <c r="V61" s="13">
        <f t="shared" si="28"/>
        <v>15</v>
      </c>
      <c r="W61" s="13">
        <f t="shared" si="5"/>
        <v>72.6</v>
      </c>
      <c r="X61" s="13">
        <f t="shared" si="6"/>
        <v>2252.5</v>
      </c>
      <c r="Y61" s="13">
        <f t="shared" si="7"/>
        <v>29.5</v>
      </c>
      <c r="Z61" s="13">
        <f t="shared" si="8"/>
        <v>76.3559322033898</v>
      </c>
    </row>
    <row r="62" spans="1:26">
      <c r="A62" s="5">
        <v>60</v>
      </c>
      <c r="B62" s="18" t="s">
        <v>147</v>
      </c>
      <c r="C62" s="16" t="s">
        <v>148</v>
      </c>
      <c r="D62" s="16" t="s">
        <v>39</v>
      </c>
      <c r="E62" s="6">
        <v>77</v>
      </c>
      <c r="F62" s="6">
        <v>87</v>
      </c>
      <c r="G62" s="6">
        <v>80</v>
      </c>
      <c r="H62" s="6">
        <v>77</v>
      </c>
      <c r="I62" s="16" t="s">
        <v>28</v>
      </c>
      <c r="J62" s="13">
        <f t="shared" si="31"/>
        <v>1000.5</v>
      </c>
      <c r="K62" s="13">
        <f t="shared" si="32"/>
        <v>12.5</v>
      </c>
      <c r="L62" s="13">
        <f t="shared" si="2"/>
        <v>80.04</v>
      </c>
      <c r="M62" s="13"/>
      <c r="N62" s="17" t="s">
        <v>147</v>
      </c>
      <c r="O62" s="18" t="s">
        <v>148</v>
      </c>
      <c r="P62" s="16" t="s">
        <v>27</v>
      </c>
      <c r="Q62" s="6">
        <v>67</v>
      </c>
      <c r="R62" s="6">
        <v>76</v>
      </c>
      <c r="S62" s="6">
        <v>57</v>
      </c>
      <c r="T62" s="6">
        <v>83</v>
      </c>
      <c r="U62" s="13">
        <f t="shared" si="27"/>
        <v>1099</v>
      </c>
      <c r="V62" s="13">
        <f t="shared" si="28"/>
        <v>15</v>
      </c>
      <c r="W62" s="13">
        <f t="shared" si="5"/>
        <v>73.2666666666667</v>
      </c>
      <c r="X62" s="13">
        <f t="shared" si="6"/>
        <v>2099.5</v>
      </c>
      <c r="Y62" s="13">
        <f t="shared" si="7"/>
        <v>27.5</v>
      </c>
      <c r="Z62" s="13">
        <f t="shared" si="8"/>
        <v>76.3454545454545</v>
      </c>
    </row>
    <row r="63" spans="1:26">
      <c r="A63" s="5">
        <v>61</v>
      </c>
      <c r="B63" s="18" t="s">
        <v>149</v>
      </c>
      <c r="C63" s="16" t="s">
        <v>150</v>
      </c>
      <c r="D63" s="16" t="s">
        <v>39</v>
      </c>
      <c r="E63" s="6">
        <v>81</v>
      </c>
      <c r="F63" s="6">
        <v>83</v>
      </c>
      <c r="G63" s="6">
        <v>64</v>
      </c>
      <c r="H63" s="6">
        <v>71</v>
      </c>
      <c r="I63" s="16" t="s">
        <v>28</v>
      </c>
      <c r="J63" s="13">
        <f t="shared" si="31"/>
        <v>938.5</v>
      </c>
      <c r="K63" s="13">
        <f t="shared" si="32"/>
        <v>12.5</v>
      </c>
      <c r="L63" s="13">
        <f t="shared" si="2"/>
        <v>75.08</v>
      </c>
      <c r="M63" s="13"/>
      <c r="N63" s="17" t="s">
        <v>149</v>
      </c>
      <c r="O63" s="18" t="s">
        <v>150</v>
      </c>
      <c r="P63" s="16" t="s">
        <v>126</v>
      </c>
      <c r="Q63" s="6">
        <v>87</v>
      </c>
      <c r="R63" s="16" t="s">
        <v>151</v>
      </c>
      <c r="S63" s="16" t="s">
        <v>151</v>
      </c>
      <c r="T63" s="6">
        <v>63</v>
      </c>
      <c r="U63" s="13">
        <f>P63*2+Q63*4+T63*2</f>
        <v>624</v>
      </c>
      <c r="V63" s="13">
        <f>2+4+2</f>
        <v>8</v>
      </c>
      <c r="W63" s="13">
        <f t="shared" si="5"/>
        <v>78</v>
      </c>
      <c r="X63" s="13">
        <f t="shared" si="6"/>
        <v>1562.5</v>
      </c>
      <c r="Y63" s="13">
        <f t="shared" si="7"/>
        <v>20.5</v>
      </c>
      <c r="Z63" s="13">
        <f t="shared" si="8"/>
        <v>76.219512195122</v>
      </c>
    </row>
    <row r="64" spans="1:26">
      <c r="A64" s="5">
        <v>62</v>
      </c>
      <c r="B64" s="18" t="s">
        <v>152</v>
      </c>
      <c r="C64" s="16" t="s">
        <v>153</v>
      </c>
      <c r="D64" s="16" t="s">
        <v>39</v>
      </c>
      <c r="E64" s="6">
        <v>80</v>
      </c>
      <c r="F64" s="6">
        <v>89</v>
      </c>
      <c r="G64" s="6">
        <v>80</v>
      </c>
      <c r="H64" s="6">
        <v>76</v>
      </c>
      <c r="I64" s="16" t="s">
        <v>28</v>
      </c>
      <c r="J64" s="13">
        <f t="shared" si="31"/>
        <v>1005.5</v>
      </c>
      <c r="K64" s="13">
        <f t="shared" si="32"/>
        <v>12.5</v>
      </c>
      <c r="L64" s="13">
        <f t="shared" si="2"/>
        <v>80.44</v>
      </c>
      <c r="M64" s="13"/>
      <c r="N64" s="17" t="s">
        <v>152</v>
      </c>
      <c r="O64" s="18" t="s">
        <v>153</v>
      </c>
      <c r="P64" s="16" t="s">
        <v>39</v>
      </c>
      <c r="Q64" s="6">
        <v>72</v>
      </c>
      <c r="R64" s="6">
        <v>79</v>
      </c>
      <c r="S64" s="6">
        <v>47</v>
      </c>
      <c r="T64" s="6">
        <v>83</v>
      </c>
      <c r="U64" s="13">
        <f t="shared" ref="U64:U66" si="33">P64*2+Q64*4+R64*4+S64*3+T64*2</f>
        <v>1081</v>
      </c>
      <c r="V64" s="13">
        <f t="shared" ref="V64:V66" si="34">2+4+4+3+2</f>
        <v>15</v>
      </c>
      <c r="W64" s="13">
        <f t="shared" si="5"/>
        <v>72.0666666666667</v>
      </c>
      <c r="X64" s="13">
        <f t="shared" si="6"/>
        <v>2086.5</v>
      </c>
      <c r="Y64" s="13">
        <f t="shared" si="7"/>
        <v>27.5</v>
      </c>
      <c r="Z64" s="13">
        <f t="shared" si="8"/>
        <v>75.8727272727273</v>
      </c>
    </row>
    <row r="65" spans="1:26">
      <c r="A65" s="5">
        <v>63</v>
      </c>
      <c r="B65" s="16" t="s">
        <v>154</v>
      </c>
      <c r="C65" s="16" t="s">
        <v>155</v>
      </c>
      <c r="D65" s="16" t="s">
        <v>39</v>
      </c>
      <c r="E65" s="6">
        <v>80</v>
      </c>
      <c r="F65" s="6">
        <v>89</v>
      </c>
      <c r="G65" s="6">
        <v>85</v>
      </c>
      <c r="H65" s="6">
        <v>81</v>
      </c>
      <c r="I65" s="16" t="s">
        <v>28</v>
      </c>
      <c r="J65" s="13">
        <f t="shared" si="31"/>
        <v>1040.5</v>
      </c>
      <c r="K65" s="13">
        <f t="shared" si="32"/>
        <v>12.5</v>
      </c>
      <c r="L65" s="13">
        <f t="shared" si="2"/>
        <v>83.24</v>
      </c>
      <c r="M65" s="13"/>
      <c r="N65" s="17" t="s">
        <v>154</v>
      </c>
      <c r="O65" s="16" t="s">
        <v>155</v>
      </c>
      <c r="P65" s="16" t="s">
        <v>27</v>
      </c>
      <c r="Q65" s="6">
        <v>73</v>
      </c>
      <c r="R65" s="6">
        <v>78</v>
      </c>
      <c r="S65" s="6">
        <v>35</v>
      </c>
      <c r="T65" s="6">
        <v>69</v>
      </c>
      <c r="U65" s="13">
        <f t="shared" si="33"/>
        <v>1037</v>
      </c>
      <c r="V65" s="13">
        <f t="shared" si="34"/>
        <v>15</v>
      </c>
      <c r="W65" s="13">
        <f t="shared" si="5"/>
        <v>69.1333333333333</v>
      </c>
      <c r="X65" s="13">
        <f t="shared" si="6"/>
        <v>2077.5</v>
      </c>
      <c r="Y65" s="13">
        <f t="shared" si="7"/>
        <v>27.5</v>
      </c>
      <c r="Z65" s="13">
        <f t="shared" si="8"/>
        <v>75.5454545454545</v>
      </c>
    </row>
    <row r="66" spans="1:26">
      <c r="A66" s="5">
        <v>64</v>
      </c>
      <c r="B66" s="16" t="s">
        <v>156</v>
      </c>
      <c r="C66" s="16" t="s">
        <v>157</v>
      </c>
      <c r="D66" s="16" t="s">
        <v>39</v>
      </c>
      <c r="E66" s="6">
        <v>75</v>
      </c>
      <c r="F66" s="6">
        <v>89</v>
      </c>
      <c r="G66" s="6">
        <v>69</v>
      </c>
      <c r="H66" s="6">
        <v>74</v>
      </c>
      <c r="I66" s="16" t="s">
        <v>28</v>
      </c>
      <c r="J66" s="13">
        <f t="shared" si="31"/>
        <v>963.5</v>
      </c>
      <c r="K66" s="13">
        <f t="shared" si="32"/>
        <v>12.5</v>
      </c>
      <c r="L66" s="13">
        <f t="shared" si="2"/>
        <v>77.08</v>
      </c>
      <c r="M66" s="13"/>
      <c r="N66" s="17" t="s">
        <v>156</v>
      </c>
      <c r="O66" s="16" t="s">
        <v>157</v>
      </c>
      <c r="P66" s="16" t="s">
        <v>126</v>
      </c>
      <c r="Q66" s="6">
        <v>87</v>
      </c>
      <c r="R66" s="6">
        <v>65</v>
      </c>
      <c r="S66" s="6">
        <v>70</v>
      </c>
      <c r="T66" s="6">
        <v>73</v>
      </c>
      <c r="U66" s="13">
        <f t="shared" si="33"/>
        <v>1114</v>
      </c>
      <c r="V66" s="13">
        <f t="shared" si="34"/>
        <v>15</v>
      </c>
      <c r="W66" s="13">
        <f t="shared" si="5"/>
        <v>74.2666666666667</v>
      </c>
      <c r="X66" s="13">
        <f t="shared" si="6"/>
        <v>2077.5</v>
      </c>
      <c r="Y66" s="13">
        <f t="shared" si="7"/>
        <v>27.5</v>
      </c>
      <c r="Z66" s="13">
        <f t="shared" si="8"/>
        <v>75.5454545454545</v>
      </c>
    </row>
    <row r="67" spans="1:26">
      <c r="A67" s="5">
        <v>65</v>
      </c>
      <c r="B67" s="16" t="s">
        <v>158</v>
      </c>
      <c r="C67" s="16" t="s">
        <v>159</v>
      </c>
      <c r="D67" s="16" t="s">
        <v>39</v>
      </c>
      <c r="E67" s="6">
        <v>79</v>
      </c>
      <c r="F67" s="6">
        <v>89</v>
      </c>
      <c r="G67" s="6">
        <v>83</v>
      </c>
      <c r="H67" s="6">
        <v>71</v>
      </c>
      <c r="I67" s="6">
        <v>90</v>
      </c>
      <c r="J67" s="13">
        <f t="shared" ref="J67:J70" si="35">D67*1.5+E67*2+F67*2+G67*2+H67*5+I67*2</f>
        <v>1164.5</v>
      </c>
      <c r="K67" s="13">
        <f t="shared" ref="K67:K70" si="36">1.5+2+2+2+5+2</f>
        <v>14.5</v>
      </c>
      <c r="L67" s="13">
        <f t="shared" ref="L67:L80" si="37">J67/K67</f>
        <v>80.3103448275862</v>
      </c>
      <c r="M67" s="13"/>
      <c r="N67" s="17" t="s">
        <v>158</v>
      </c>
      <c r="O67" s="16" t="s">
        <v>159</v>
      </c>
      <c r="P67" s="16" t="s">
        <v>28</v>
      </c>
      <c r="Q67" s="6">
        <v>65</v>
      </c>
      <c r="R67" s="6">
        <v>68</v>
      </c>
      <c r="S67" s="6">
        <v>66</v>
      </c>
      <c r="T67" s="6">
        <v>87</v>
      </c>
      <c r="U67" s="13">
        <f t="shared" ref="U67:U70" si="38">Q67*4+R67*4+S67*3+T67*2</f>
        <v>904</v>
      </c>
      <c r="V67" s="13">
        <f t="shared" ref="V67:V70" si="39">4+4+3+2</f>
        <v>13</v>
      </c>
      <c r="W67" s="13">
        <f t="shared" ref="W67:W80" si="40">U67/V67</f>
        <v>69.5384615384615</v>
      </c>
      <c r="X67" s="13">
        <f t="shared" ref="X67:X81" si="41">J67+U67</f>
        <v>2068.5</v>
      </c>
      <c r="Y67" s="13">
        <f t="shared" ref="Y67:Y81" si="42">K67+V67</f>
        <v>27.5</v>
      </c>
      <c r="Z67" s="13">
        <f t="shared" ref="Z67:Z80" si="43">X67/Y67</f>
        <v>75.2181818181818</v>
      </c>
    </row>
    <row r="68" spans="1:26">
      <c r="A68" s="5">
        <v>66</v>
      </c>
      <c r="B68" s="17" t="s">
        <v>160</v>
      </c>
      <c r="C68" s="17" t="s">
        <v>161</v>
      </c>
      <c r="D68" s="6"/>
      <c r="E68" s="6"/>
      <c r="F68" s="6"/>
      <c r="G68" s="6"/>
      <c r="H68" s="6"/>
      <c r="I68" s="6"/>
      <c r="J68" s="13">
        <v>0</v>
      </c>
      <c r="K68" s="13">
        <v>0</v>
      </c>
      <c r="L68" s="13">
        <v>0</v>
      </c>
      <c r="M68" s="13"/>
      <c r="N68" s="17" t="s">
        <v>160</v>
      </c>
      <c r="O68" s="17" t="s">
        <v>161</v>
      </c>
      <c r="P68" s="16" t="s">
        <v>126</v>
      </c>
      <c r="Q68" s="16" t="s">
        <v>28</v>
      </c>
      <c r="R68" s="16" t="s">
        <v>28</v>
      </c>
      <c r="S68" s="16" t="s">
        <v>28</v>
      </c>
      <c r="T68" s="16" t="s">
        <v>28</v>
      </c>
      <c r="U68" s="13">
        <f>P68*2</f>
        <v>150</v>
      </c>
      <c r="V68" s="13">
        <f>2</f>
        <v>2</v>
      </c>
      <c r="W68" s="13">
        <f t="shared" si="40"/>
        <v>75</v>
      </c>
      <c r="X68" s="13">
        <f t="shared" si="41"/>
        <v>150</v>
      </c>
      <c r="Y68" s="13">
        <f t="shared" si="42"/>
        <v>2</v>
      </c>
      <c r="Z68" s="13">
        <f t="shared" si="43"/>
        <v>75</v>
      </c>
    </row>
    <row r="69" spans="1:26">
      <c r="A69" s="5">
        <v>67</v>
      </c>
      <c r="B69" s="16" t="s">
        <v>162</v>
      </c>
      <c r="C69" s="16" t="s">
        <v>163</v>
      </c>
      <c r="D69" s="16" t="s">
        <v>39</v>
      </c>
      <c r="E69" s="6">
        <v>70</v>
      </c>
      <c r="F69" s="6">
        <v>85</v>
      </c>
      <c r="G69" s="6">
        <v>67</v>
      </c>
      <c r="H69" s="6">
        <v>68</v>
      </c>
      <c r="I69" s="6">
        <v>81</v>
      </c>
      <c r="J69" s="13">
        <f t="shared" si="35"/>
        <v>1073.5</v>
      </c>
      <c r="K69" s="13">
        <f t="shared" si="36"/>
        <v>14.5</v>
      </c>
      <c r="L69" s="13">
        <f t="shared" si="37"/>
        <v>74.0344827586207</v>
      </c>
      <c r="M69" s="13"/>
      <c r="N69" s="17" t="s">
        <v>162</v>
      </c>
      <c r="O69" s="16" t="s">
        <v>163</v>
      </c>
      <c r="P69" s="16" t="s">
        <v>28</v>
      </c>
      <c r="Q69" s="6">
        <v>87</v>
      </c>
      <c r="R69" s="6">
        <v>74</v>
      </c>
      <c r="S69" s="6">
        <v>63</v>
      </c>
      <c r="T69" s="6">
        <v>73</v>
      </c>
      <c r="U69" s="13">
        <f t="shared" si="38"/>
        <v>979</v>
      </c>
      <c r="V69" s="13">
        <f t="shared" si="39"/>
        <v>13</v>
      </c>
      <c r="W69" s="13">
        <f t="shared" si="40"/>
        <v>75.3076923076923</v>
      </c>
      <c r="X69" s="13">
        <f t="shared" si="41"/>
        <v>2052.5</v>
      </c>
      <c r="Y69" s="13">
        <f t="shared" si="42"/>
        <v>27.5</v>
      </c>
      <c r="Z69" s="13">
        <f t="shared" si="43"/>
        <v>74.6363636363636</v>
      </c>
    </row>
    <row r="70" spans="1:26">
      <c r="A70" s="5">
        <v>68</v>
      </c>
      <c r="B70" s="18" t="s">
        <v>164</v>
      </c>
      <c r="C70" s="18" t="s">
        <v>165</v>
      </c>
      <c r="D70" s="16" t="s">
        <v>39</v>
      </c>
      <c r="E70" s="6">
        <v>81</v>
      </c>
      <c r="F70" s="6">
        <v>84</v>
      </c>
      <c r="G70" s="6">
        <v>81</v>
      </c>
      <c r="H70" s="6">
        <v>74</v>
      </c>
      <c r="I70" s="6">
        <v>85</v>
      </c>
      <c r="J70" s="13">
        <f t="shared" si="35"/>
        <v>1159.5</v>
      </c>
      <c r="K70" s="13">
        <f t="shared" si="36"/>
        <v>14.5</v>
      </c>
      <c r="L70" s="13">
        <f t="shared" si="37"/>
        <v>79.9655172413793</v>
      </c>
      <c r="M70" s="13"/>
      <c r="N70" s="17" t="s">
        <v>164</v>
      </c>
      <c r="O70" s="18" t="s">
        <v>165</v>
      </c>
      <c r="P70" s="16" t="s">
        <v>28</v>
      </c>
      <c r="Q70" s="6">
        <v>85</v>
      </c>
      <c r="R70" s="6">
        <v>80</v>
      </c>
      <c r="S70" s="6">
        <v>29</v>
      </c>
      <c r="T70" s="6">
        <v>73</v>
      </c>
      <c r="U70" s="13">
        <f t="shared" si="38"/>
        <v>893</v>
      </c>
      <c r="V70" s="13">
        <f t="shared" si="39"/>
        <v>13</v>
      </c>
      <c r="W70" s="13">
        <f t="shared" si="40"/>
        <v>68.6923076923077</v>
      </c>
      <c r="X70" s="13">
        <f t="shared" si="41"/>
        <v>2052.5</v>
      </c>
      <c r="Y70" s="13">
        <f t="shared" si="42"/>
        <v>27.5</v>
      </c>
      <c r="Z70" s="13">
        <f t="shared" si="43"/>
        <v>74.6363636363636</v>
      </c>
    </row>
    <row r="71" spans="1:26">
      <c r="A71" s="5">
        <v>69</v>
      </c>
      <c r="B71" s="18" t="s">
        <v>166</v>
      </c>
      <c r="C71" s="16" t="s">
        <v>167</v>
      </c>
      <c r="D71" s="16" t="s">
        <v>39</v>
      </c>
      <c r="E71" s="6">
        <v>85</v>
      </c>
      <c r="F71" s="6">
        <v>85</v>
      </c>
      <c r="G71" s="6">
        <v>74</v>
      </c>
      <c r="H71" s="6">
        <v>77</v>
      </c>
      <c r="I71" s="16" t="s">
        <v>28</v>
      </c>
      <c r="J71" s="13">
        <f>D71*1.5+E71*2+F71*2+G71*2+H71*5</f>
        <v>1000.5</v>
      </c>
      <c r="K71" s="13">
        <f>1.5+2+2+2+5</f>
        <v>12.5</v>
      </c>
      <c r="L71" s="13">
        <f t="shared" si="37"/>
        <v>80.04</v>
      </c>
      <c r="M71" s="13"/>
      <c r="N71" s="17" t="s">
        <v>166</v>
      </c>
      <c r="O71" s="18" t="s">
        <v>167</v>
      </c>
      <c r="P71" s="16" t="s">
        <v>39</v>
      </c>
      <c r="Q71" s="6">
        <v>69</v>
      </c>
      <c r="R71" s="6">
        <v>74</v>
      </c>
      <c r="S71" s="6">
        <v>54</v>
      </c>
      <c r="T71" s="6">
        <v>68</v>
      </c>
      <c r="U71" s="13">
        <f>P71*2+Q71*4+R71*4+S71*3+T71*2</f>
        <v>1040</v>
      </c>
      <c r="V71" s="13">
        <f t="shared" ref="V71:V80" si="44">2+4+4+3+2</f>
        <v>15</v>
      </c>
      <c r="W71" s="13">
        <f t="shared" si="40"/>
        <v>69.3333333333333</v>
      </c>
      <c r="X71" s="13">
        <f t="shared" si="41"/>
        <v>2040.5</v>
      </c>
      <c r="Y71" s="13">
        <f t="shared" si="42"/>
        <v>27.5</v>
      </c>
      <c r="Z71" s="13">
        <f t="shared" si="43"/>
        <v>74.2</v>
      </c>
    </row>
    <row r="72" spans="1:26">
      <c r="A72" s="5">
        <v>70</v>
      </c>
      <c r="B72" s="16" t="s">
        <v>168</v>
      </c>
      <c r="C72" s="16" t="s">
        <v>169</v>
      </c>
      <c r="D72" s="16" t="s">
        <v>39</v>
      </c>
      <c r="E72" s="6">
        <v>77</v>
      </c>
      <c r="F72" s="6">
        <v>89</v>
      </c>
      <c r="G72" s="6">
        <v>81</v>
      </c>
      <c r="H72" s="6">
        <v>71</v>
      </c>
      <c r="I72" s="6">
        <v>78</v>
      </c>
      <c r="J72" s="13">
        <f t="shared" ref="J72:J75" si="45">D72*1.5+E72*2+F72*2+G72*2+H72*5+I72*2</f>
        <v>1132.5</v>
      </c>
      <c r="K72" s="13">
        <f t="shared" ref="K72:K75" si="46">1.5+2+2+2+5+2</f>
        <v>14.5</v>
      </c>
      <c r="L72" s="13">
        <f t="shared" si="37"/>
        <v>78.1034482758621</v>
      </c>
      <c r="M72" s="13"/>
      <c r="N72" s="17" t="s">
        <v>168</v>
      </c>
      <c r="O72" s="17" t="s">
        <v>169</v>
      </c>
      <c r="P72" s="16" t="s">
        <v>28</v>
      </c>
      <c r="Q72" s="6">
        <v>69</v>
      </c>
      <c r="R72" s="6">
        <v>66</v>
      </c>
      <c r="S72" s="6">
        <v>72</v>
      </c>
      <c r="T72" s="6">
        <v>68</v>
      </c>
      <c r="U72" s="13">
        <f t="shared" ref="U72:U76" si="47">Q72*4+R72*4+S72*3+T72*2</f>
        <v>892</v>
      </c>
      <c r="V72" s="13">
        <f>4+4+3+2</f>
        <v>13</v>
      </c>
      <c r="W72" s="13">
        <f t="shared" si="40"/>
        <v>68.6153846153846</v>
      </c>
      <c r="X72" s="13">
        <f t="shared" si="41"/>
        <v>2024.5</v>
      </c>
      <c r="Y72" s="13">
        <f t="shared" si="42"/>
        <v>27.5</v>
      </c>
      <c r="Z72" s="13">
        <f t="shared" si="43"/>
        <v>73.6181818181818</v>
      </c>
    </row>
    <row r="73" spans="1:26">
      <c r="A73" s="5">
        <v>71</v>
      </c>
      <c r="B73" s="16" t="s">
        <v>170</v>
      </c>
      <c r="C73" s="16" t="s">
        <v>171</v>
      </c>
      <c r="D73" s="16" t="s">
        <v>39</v>
      </c>
      <c r="E73" s="16" t="s">
        <v>28</v>
      </c>
      <c r="F73" s="6">
        <v>84</v>
      </c>
      <c r="G73" s="6">
        <v>79</v>
      </c>
      <c r="H73" s="6">
        <v>75</v>
      </c>
      <c r="I73" s="6">
        <v>78</v>
      </c>
      <c r="J73" s="13">
        <f>D73*1.5+F73*2+G73*2+H73*5+I73*2</f>
        <v>984.5</v>
      </c>
      <c r="K73" s="13">
        <f>1.5+2+2+5+2</f>
        <v>12.5</v>
      </c>
      <c r="L73" s="13">
        <f t="shared" si="37"/>
        <v>78.76</v>
      </c>
      <c r="M73" s="13"/>
      <c r="N73" s="17" t="s">
        <v>170</v>
      </c>
      <c r="O73" s="16" t="s">
        <v>171</v>
      </c>
      <c r="P73" s="16" t="s">
        <v>39</v>
      </c>
      <c r="Q73" s="6">
        <v>67</v>
      </c>
      <c r="R73" s="6">
        <v>69</v>
      </c>
      <c r="S73" s="6">
        <v>63</v>
      </c>
      <c r="T73" s="6">
        <v>63</v>
      </c>
      <c r="U73" s="13">
        <f t="shared" ref="U73:U80" si="48">P73*2+Q73*4+R73*4+S73*3+T73*2</f>
        <v>1029</v>
      </c>
      <c r="V73" s="13">
        <f t="shared" si="44"/>
        <v>15</v>
      </c>
      <c r="W73" s="13">
        <f t="shared" si="40"/>
        <v>68.6</v>
      </c>
      <c r="X73" s="13">
        <f t="shared" si="41"/>
        <v>2013.5</v>
      </c>
      <c r="Y73" s="13">
        <f t="shared" si="42"/>
        <v>27.5</v>
      </c>
      <c r="Z73" s="13">
        <f t="shared" si="43"/>
        <v>73.2181818181818</v>
      </c>
    </row>
    <row r="74" spans="1:26">
      <c r="A74" s="5">
        <v>72</v>
      </c>
      <c r="B74" s="18" t="s">
        <v>172</v>
      </c>
      <c r="C74" s="16" t="s">
        <v>173</v>
      </c>
      <c r="D74" s="16" t="s">
        <v>126</v>
      </c>
      <c r="E74" s="6">
        <v>61</v>
      </c>
      <c r="F74" s="6">
        <v>83</v>
      </c>
      <c r="G74" s="6">
        <v>62</v>
      </c>
      <c r="H74" s="6">
        <v>69</v>
      </c>
      <c r="I74" s="6">
        <v>78</v>
      </c>
      <c r="J74" s="13">
        <f t="shared" si="45"/>
        <v>1025.5</v>
      </c>
      <c r="K74" s="13">
        <f t="shared" si="46"/>
        <v>14.5</v>
      </c>
      <c r="L74" s="13">
        <f t="shared" si="37"/>
        <v>70.7241379310345</v>
      </c>
      <c r="M74" s="13"/>
      <c r="N74" s="17" t="s">
        <v>172</v>
      </c>
      <c r="O74" s="18" t="s">
        <v>173</v>
      </c>
      <c r="P74" s="16" t="s">
        <v>126</v>
      </c>
      <c r="Q74" s="6">
        <v>91</v>
      </c>
      <c r="R74" s="6">
        <v>63</v>
      </c>
      <c r="S74" s="16" t="s">
        <v>151</v>
      </c>
      <c r="T74" s="6">
        <v>73</v>
      </c>
      <c r="U74" s="13">
        <f>P74*2+Q74*4+R74*4+T74*2</f>
        <v>912</v>
      </c>
      <c r="V74" s="13">
        <f>2+4+4+2</f>
        <v>12</v>
      </c>
      <c r="W74" s="13">
        <f t="shared" si="40"/>
        <v>76</v>
      </c>
      <c r="X74" s="13">
        <f t="shared" si="41"/>
        <v>1937.5</v>
      </c>
      <c r="Y74" s="13">
        <f t="shared" si="42"/>
        <v>26.5</v>
      </c>
      <c r="Z74" s="13">
        <f t="shared" si="43"/>
        <v>73.1132075471698</v>
      </c>
    </row>
    <row r="75" spans="1:26">
      <c r="A75" s="5">
        <v>73</v>
      </c>
      <c r="B75" s="16" t="s">
        <v>174</v>
      </c>
      <c r="C75" s="16" t="s">
        <v>175</v>
      </c>
      <c r="D75" s="16" t="s">
        <v>39</v>
      </c>
      <c r="E75" s="6">
        <v>67</v>
      </c>
      <c r="F75" s="6">
        <v>87</v>
      </c>
      <c r="G75" s="6">
        <v>79</v>
      </c>
      <c r="H75" s="6">
        <v>68</v>
      </c>
      <c r="I75" s="6">
        <v>86</v>
      </c>
      <c r="J75" s="13">
        <f t="shared" si="45"/>
        <v>1105.5</v>
      </c>
      <c r="K75" s="13">
        <f t="shared" si="46"/>
        <v>14.5</v>
      </c>
      <c r="L75" s="13">
        <f t="shared" si="37"/>
        <v>76.2413793103448</v>
      </c>
      <c r="M75" s="13"/>
      <c r="N75" s="17" t="s">
        <v>174</v>
      </c>
      <c r="O75" s="16" t="s">
        <v>175</v>
      </c>
      <c r="P75" s="16" t="s">
        <v>28</v>
      </c>
      <c r="Q75" s="6">
        <v>65</v>
      </c>
      <c r="R75" s="6">
        <v>67</v>
      </c>
      <c r="S75" s="6">
        <v>66</v>
      </c>
      <c r="T75" s="6">
        <v>87</v>
      </c>
      <c r="U75" s="13">
        <f t="shared" si="47"/>
        <v>900</v>
      </c>
      <c r="V75" s="13">
        <f>4+4+3+2</f>
        <v>13</v>
      </c>
      <c r="W75" s="13">
        <f t="shared" si="40"/>
        <v>69.2307692307692</v>
      </c>
      <c r="X75" s="13">
        <f t="shared" si="41"/>
        <v>2005.5</v>
      </c>
      <c r="Y75" s="13">
        <f t="shared" si="42"/>
        <v>27.5</v>
      </c>
      <c r="Z75" s="13">
        <f t="shared" si="43"/>
        <v>72.9272727272727</v>
      </c>
    </row>
    <row r="76" spans="1:26">
      <c r="A76" s="5">
        <v>74</v>
      </c>
      <c r="B76" s="18" t="s">
        <v>176</v>
      </c>
      <c r="C76" s="16" t="s">
        <v>177</v>
      </c>
      <c r="D76" s="7">
        <v>95</v>
      </c>
      <c r="E76" s="6">
        <v>70</v>
      </c>
      <c r="F76" s="6">
        <v>91</v>
      </c>
      <c r="G76" s="6">
        <v>86</v>
      </c>
      <c r="H76" s="6">
        <v>79</v>
      </c>
      <c r="I76" s="16" t="s">
        <v>28</v>
      </c>
      <c r="J76" s="13">
        <f t="shared" ref="J76:J80" si="49">D76*1.5+E76*2+F76*2+G76*2+H76*5</f>
        <v>1031.5</v>
      </c>
      <c r="K76" s="13">
        <f t="shared" ref="K76:K80" si="50">1.5+2+2+2+5</f>
        <v>12.5</v>
      </c>
      <c r="L76" s="13">
        <f t="shared" si="37"/>
        <v>82.52</v>
      </c>
      <c r="M76" s="13"/>
      <c r="N76" s="17" t="s">
        <v>176</v>
      </c>
      <c r="O76" s="18" t="s">
        <v>177</v>
      </c>
      <c r="P76" s="16" t="s">
        <v>27</v>
      </c>
      <c r="Q76" s="6">
        <v>80</v>
      </c>
      <c r="R76" s="6">
        <v>84</v>
      </c>
      <c r="S76" s="6">
        <v>53</v>
      </c>
      <c r="T76" s="6">
        <v>75</v>
      </c>
      <c r="U76" s="13">
        <f t="shared" si="47"/>
        <v>965</v>
      </c>
      <c r="V76" s="13">
        <f t="shared" si="44"/>
        <v>15</v>
      </c>
      <c r="W76" s="13">
        <f t="shared" si="40"/>
        <v>64.3333333333333</v>
      </c>
      <c r="X76" s="13">
        <f t="shared" si="41"/>
        <v>1996.5</v>
      </c>
      <c r="Y76" s="13">
        <f t="shared" si="42"/>
        <v>27.5</v>
      </c>
      <c r="Z76" s="13">
        <f t="shared" si="43"/>
        <v>72.6</v>
      </c>
    </row>
    <row r="77" spans="1:26">
      <c r="A77" s="5">
        <v>75</v>
      </c>
      <c r="B77" s="18" t="s">
        <v>178</v>
      </c>
      <c r="C77" s="18" t="s">
        <v>179</v>
      </c>
      <c r="D77" s="16" t="s">
        <v>39</v>
      </c>
      <c r="E77" s="16" t="s">
        <v>180</v>
      </c>
      <c r="F77" s="6">
        <v>89</v>
      </c>
      <c r="G77" s="6">
        <v>65</v>
      </c>
      <c r="H77" s="6">
        <v>69</v>
      </c>
      <c r="I77" s="16" t="s">
        <v>28</v>
      </c>
      <c r="J77" s="13">
        <f t="shared" si="49"/>
        <v>892.5</v>
      </c>
      <c r="K77" s="13">
        <f t="shared" si="50"/>
        <v>12.5</v>
      </c>
      <c r="L77" s="13">
        <f t="shared" si="37"/>
        <v>71.4</v>
      </c>
      <c r="M77" s="13"/>
      <c r="N77" s="17" t="s">
        <v>178</v>
      </c>
      <c r="O77" s="18" t="s">
        <v>179</v>
      </c>
      <c r="P77" s="16" t="s">
        <v>27</v>
      </c>
      <c r="Q77" s="6">
        <v>65</v>
      </c>
      <c r="R77" s="6">
        <v>77</v>
      </c>
      <c r="S77" s="6">
        <v>41</v>
      </c>
      <c r="T77" s="6">
        <v>83</v>
      </c>
      <c r="U77" s="13">
        <f>P77*2+Q77*4+R77*4+S77*3+T77*2</f>
        <v>1047</v>
      </c>
      <c r="V77" s="13">
        <f t="shared" si="44"/>
        <v>15</v>
      </c>
      <c r="W77" s="13">
        <f t="shared" si="40"/>
        <v>69.8</v>
      </c>
      <c r="X77" s="13">
        <f t="shared" si="41"/>
        <v>1939.5</v>
      </c>
      <c r="Y77" s="13">
        <f t="shared" si="42"/>
        <v>27.5</v>
      </c>
      <c r="Z77" s="13">
        <f t="shared" si="43"/>
        <v>70.5272727272727</v>
      </c>
    </row>
    <row r="78" spans="1:26">
      <c r="A78" s="5">
        <v>76</v>
      </c>
      <c r="B78" s="18" t="s">
        <v>181</v>
      </c>
      <c r="C78" s="16" t="s">
        <v>182</v>
      </c>
      <c r="D78" s="16" t="s">
        <v>39</v>
      </c>
      <c r="E78" s="6">
        <v>69</v>
      </c>
      <c r="F78" s="6">
        <v>87</v>
      </c>
      <c r="G78" s="6">
        <v>63</v>
      </c>
      <c r="H78" s="6">
        <v>73</v>
      </c>
      <c r="I78" s="16" t="s">
        <v>28</v>
      </c>
      <c r="J78" s="13">
        <f t="shared" si="49"/>
        <v>930.5</v>
      </c>
      <c r="K78" s="13">
        <f t="shared" si="50"/>
        <v>12.5</v>
      </c>
      <c r="L78" s="13">
        <f t="shared" si="37"/>
        <v>74.44</v>
      </c>
      <c r="M78" s="13"/>
      <c r="N78" s="17" t="s">
        <v>181</v>
      </c>
      <c r="O78" s="18" t="s">
        <v>182</v>
      </c>
      <c r="P78" s="16" t="s">
        <v>126</v>
      </c>
      <c r="Q78" s="6">
        <v>67</v>
      </c>
      <c r="R78" s="6">
        <v>63</v>
      </c>
      <c r="S78" s="6">
        <v>26</v>
      </c>
      <c r="T78" s="6">
        <v>78</v>
      </c>
      <c r="U78" s="13">
        <f t="shared" si="48"/>
        <v>904</v>
      </c>
      <c r="V78" s="13">
        <f t="shared" si="44"/>
        <v>15</v>
      </c>
      <c r="W78" s="13">
        <f t="shared" si="40"/>
        <v>60.2666666666667</v>
      </c>
      <c r="X78" s="13">
        <f t="shared" si="41"/>
        <v>1834.5</v>
      </c>
      <c r="Y78" s="13">
        <f t="shared" si="42"/>
        <v>27.5</v>
      </c>
      <c r="Z78" s="13">
        <f t="shared" si="43"/>
        <v>66.7090909090909</v>
      </c>
    </row>
    <row r="79" spans="1:26">
      <c r="A79" s="5">
        <v>77</v>
      </c>
      <c r="B79" s="18" t="s">
        <v>183</v>
      </c>
      <c r="C79" s="16" t="s">
        <v>184</v>
      </c>
      <c r="D79" s="16" t="s">
        <v>126</v>
      </c>
      <c r="E79" s="6">
        <v>73</v>
      </c>
      <c r="F79" s="6">
        <v>89</v>
      </c>
      <c r="G79" s="6">
        <v>71</v>
      </c>
      <c r="H79" s="6">
        <v>70</v>
      </c>
      <c r="I79" s="16" t="s">
        <v>28</v>
      </c>
      <c r="J79" s="13">
        <f t="shared" si="49"/>
        <v>928.5</v>
      </c>
      <c r="K79" s="13">
        <f t="shared" si="50"/>
        <v>12.5</v>
      </c>
      <c r="L79" s="13">
        <f t="shared" si="37"/>
        <v>74.28</v>
      </c>
      <c r="M79" s="13"/>
      <c r="N79" s="17" t="s">
        <v>183</v>
      </c>
      <c r="O79" s="18" t="s">
        <v>184</v>
      </c>
      <c r="P79" s="16" t="s">
        <v>126</v>
      </c>
      <c r="Q79" s="6">
        <v>69</v>
      </c>
      <c r="R79" s="6">
        <v>67</v>
      </c>
      <c r="S79" s="6">
        <v>22</v>
      </c>
      <c r="T79" s="6">
        <v>68</v>
      </c>
      <c r="U79" s="13">
        <f t="shared" si="48"/>
        <v>896</v>
      </c>
      <c r="V79" s="13">
        <f t="shared" si="44"/>
        <v>15</v>
      </c>
      <c r="W79" s="13">
        <f t="shared" si="40"/>
        <v>59.7333333333333</v>
      </c>
      <c r="X79" s="13">
        <f t="shared" si="41"/>
        <v>1824.5</v>
      </c>
      <c r="Y79" s="13">
        <f t="shared" si="42"/>
        <v>27.5</v>
      </c>
      <c r="Z79" s="13">
        <f t="shared" si="43"/>
        <v>66.3454545454545</v>
      </c>
    </row>
    <row r="80" spans="1:26">
      <c r="A80" s="5">
        <v>78</v>
      </c>
      <c r="B80" s="18" t="s">
        <v>185</v>
      </c>
      <c r="C80" s="18" t="s">
        <v>186</v>
      </c>
      <c r="D80" s="16" t="s">
        <v>39</v>
      </c>
      <c r="E80" s="16" t="s">
        <v>187</v>
      </c>
      <c r="F80" s="6">
        <v>85</v>
      </c>
      <c r="G80" s="6">
        <v>62</v>
      </c>
      <c r="H80" s="6">
        <v>64</v>
      </c>
      <c r="I80" s="16" t="s">
        <v>28</v>
      </c>
      <c r="J80" s="13">
        <f t="shared" si="49"/>
        <v>845.5</v>
      </c>
      <c r="K80" s="13">
        <f t="shared" si="50"/>
        <v>12.5</v>
      </c>
      <c r="L80" s="13">
        <f t="shared" si="37"/>
        <v>67.64</v>
      </c>
      <c r="M80" s="13"/>
      <c r="N80" s="17" t="s">
        <v>185</v>
      </c>
      <c r="O80" s="18" t="s">
        <v>186</v>
      </c>
      <c r="P80" s="16" t="s">
        <v>27</v>
      </c>
      <c r="Q80" s="6">
        <v>65</v>
      </c>
      <c r="R80" s="6">
        <v>65</v>
      </c>
      <c r="S80" s="6">
        <v>19</v>
      </c>
      <c r="T80" s="6">
        <v>63</v>
      </c>
      <c r="U80" s="13">
        <f t="shared" si="48"/>
        <v>893</v>
      </c>
      <c r="V80" s="13">
        <f t="shared" si="44"/>
        <v>15</v>
      </c>
      <c r="W80" s="13">
        <f t="shared" si="40"/>
        <v>59.5333333333333</v>
      </c>
      <c r="X80" s="13">
        <f t="shared" si="41"/>
        <v>1738.5</v>
      </c>
      <c r="Y80" s="13">
        <f t="shared" si="42"/>
        <v>27.5</v>
      </c>
      <c r="Z80" s="13">
        <f t="shared" si="43"/>
        <v>63.2181818181818</v>
      </c>
    </row>
    <row r="81" spans="1:26">
      <c r="A81" s="5">
        <v>79</v>
      </c>
      <c r="B81" s="18" t="s">
        <v>188</v>
      </c>
      <c r="C81" s="18" t="s">
        <v>189</v>
      </c>
      <c r="D81" s="16" t="s">
        <v>28</v>
      </c>
      <c r="E81" s="16" t="s">
        <v>28</v>
      </c>
      <c r="F81" s="16" t="s">
        <v>28</v>
      </c>
      <c r="G81" s="16" t="s">
        <v>28</v>
      </c>
      <c r="H81" s="16" t="s">
        <v>28</v>
      </c>
      <c r="I81" s="16" t="s">
        <v>28</v>
      </c>
      <c r="J81" s="13">
        <v>0</v>
      </c>
      <c r="K81" s="13">
        <v>0</v>
      </c>
      <c r="L81" s="13">
        <v>0</v>
      </c>
      <c r="M81" s="13"/>
      <c r="N81" s="17" t="s">
        <v>188</v>
      </c>
      <c r="O81" s="17" t="s">
        <v>189</v>
      </c>
      <c r="P81" s="16" t="s">
        <v>28</v>
      </c>
      <c r="Q81" s="16" t="s">
        <v>28</v>
      </c>
      <c r="R81" s="16" t="s">
        <v>28</v>
      </c>
      <c r="S81" s="16" t="s">
        <v>28</v>
      </c>
      <c r="T81" s="16" t="s">
        <v>28</v>
      </c>
      <c r="U81" s="13">
        <v>0</v>
      </c>
      <c r="V81" s="13">
        <f>0</f>
        <v>0</v>
      </c>
      <c r="W81" s="13">
        <f>0</f>
        <v>0</v>
      </c>
      <c r="X81" s="13">
        <f t="shared" si="41"/>
        <v>0</v>
      </c>
      <c r="Y81" s="13">
        <f t="shared" si="42"/>
        <v>0</v>
      </c>
      <c r="Z81" s="13">
        <v>0</v>
      </c>
    </row>
    <row r="82" spans="11:16">
      <c r="K82"/>
      <c r="L82"/>
      <c r="M82"/>
      <c r="O82"/>
      <c r="P82"/>
    </row>
    <row r="84" ht="17.4" spans="14:17">
      <c r="N84" s="15"/>
      <c r="O84" s="15"/>
      <c r="P84" s="15"/>
      <c r="Q84" s="15"/>
    </row>
    <row r="85" ht="17.4" spans="9:17">
      <c r="I85" s="15" t="s">
        <v>190</v>
      </c>
      <c r="J85" s="15"/>
      <c r="K85" s="15"/>
      <c r="L85" s="15"/>
      <c r="M85" s="15"/>
      <c r="N85" s="15"/>
      <c r="O85" s="15"/>
      <c r="P85" s="15"/>
      <c r="Q85" s="15"/>
    </row>
    <row r="86" ht="17.4" spans="9:17">
      <c r="I86" s="15"/>
      <c r="J86" s="15"/>
      <c r="K86" s="15"/>
      <c r="L86" s="15"/>
      <c r="M86" s="15"/>
      <c r="N86" s="15"/>
      <c r="O86" s="15"/>
      <c r="P86" s="15"/>
      <c r="Q86" s="15"/>
    </row>
    <row r="87" ht="17.4" spans="9:17">
      <c r="I87" s="15"/>
      <c r="J87" s="15"/>
      <c r="K87" s="15"/>
      <c r="L87" s="15"/>
      <c r="M87" s="15"/>
      <c r="N87" s="15"/>
      <c r="O87" s="15"/>
      <c r="P87" s="15"/>
      <c r="Q87" s="15"/>
    </row>
    <row r="88" ht="17.4" spans="9:17">
      <c r="I88" s="15"/>
      <c r="J88" s="15"/>
      <c r="K88" s="15"/>
      <c r="L88" s="15"/>
      <c r="M88" s="15"/>
      <c r="N88" s="15"/>
      <c r="O88" s="15"/>
      <c r="P88" s="15"/>
      <c r="Q88" s="15"/>
    </row>
    <row r="89" ht="17.4" spans="9:17">
      <c r="I89" s="15"/>
      <c r="J89" s="15"/>
      <c r="K89" s="15"/>
      <c r="L89" s="15"/>
      <c r="M89" s="15"/>
      <c r="N89" s="15"/>
      <c r="O89" s="15"/>
      <c r="P89" s="15"/>
      <c r="Q89" s="15"/>
    </row>
    <row r="90" ht="17.4" spans="9:17">
      <c r="I90" s="15"/>
      <c r="J90" s="15"/>
      <c r="K90" s="15"/>
      <c r="L90" s="15"/>
      <c r="M90" s="15"/>
      <c r="N90" s="15"/>
      <c r="O90" s="15"/>
      <c r="P90" s="15"/>
      <c r="Q90" s="15"/>
    </row>
    <row r="91" ht="17.4" spans="9:13">
      <c r="I91" s="15"/>
      <c r="J91" s="15"/>
      <c r="K91" s="15"/>
      <c r="L91" s="15"/>
      <c r="M91" s="15"/>
    </row>
  </sheetData>
  <sortState ref="B3:Z81">
    <sortCondition ref="Z3" descending="1"/>
  </sortState>
  <mergeCells count="2">
    <mergeCell ref="A1:N1"/>
    <mergeCell ref="O1:AA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2016-09-13T07:13:00Z</dcterms:created>
  <dcterms:modified xsi:type="dcterms:W3CDTF">2016-09-19T08:52:41Z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