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Sheet1!$AF$1:$BC$110</definedName>
  </definedNames>
  <calcPr calcId="144525"/>
</workbook>
</file>

<file path=xl/sharedStrings.xml><?xml version="1.0" encoding="utf-8"?>
<sst xmlns="http://schemas.openxmlformats.org/spreadsheetml/2006/main" count="279">
  <si>
    <t>2015-2016学年第1学期班级成绩汇总表</t>
  </si>
  <si>
    <t>2015-2016学年第2学期班级成绩汇总表</t>
  </si>
  <si>
    <t>序号</t>
  </si>
  <si>
    <t>学号</t>
  </si>
  <si>
    <t>姓名</t>
  </si>
  <si>
    <t>地基处理/选修课/2</t>
  </si>
  <si>
    <t>房屋建筑学课程设计/实践课/1</t>
  </si>
  <si>
    <t>工程经济学/选修课/2</t>
  </si>
  <si>
    <t>工程项目管理/选修课/2</t>
  </si>
  <si>
    <t>国际关系学入门/必修课/3</t>
  </si>
  <si>
    <t>宏观经济学原理/必修课/3</t>
  </si>
  <si>
    <t>环境科学与技术/必修课/3</t>
  </si>
  <si>
    <t>环境与气候变化/必修课/3</t>
  </si>
  <si>
    <t>混凝土结构设计原理/必修课/4</t>
  </si>
  <si>
    <t>建筑工程法规/选修课/2</t>
  </si>
  <si>
    <t>建筑环境学/选修课/1.5</t>
  </si>
  <si>
    <t>建筑设备/选修课/2</t>
  </si>
  <si>
    <t>伦理学概论/必修课/3</t>
  </si>
  <si>
    <t>美国历史/必修课/3</t>
  </si>
  <si>
    <t>普通化学/选修课/2.5</t>
  </si>
  <si>
    <t>土力学/选修课/2</t>
  </si>
  <si>
    <t>土木工程概论(双语) /必修课/2</t>
  </si>
  <si>
    <t>土木工程检测与试验/选修课/2</t>
  </si>
  <si>
    <t>土木工程施工/必修课/3</t>
  </si>
  <si>
    <t>土木工程施工课程设计/实践课/1</t>
  </si>
  <si>
    <t>土木工程专业讲座/选修课/0.5</t>
  </si>
  <si>
    <t>托福口语与听力(三)/必修课/1</t>
  </si>
  <si>
    <t>微软办公软件应用/必修课/3</t>
  </si>
  <si>
    <t>信息检索/拓展选修课/2</t>
  </si>
  <si>
    <t>加权成绩1</t>
  </si>
  <si>
    <t>学分1</t>
  </si>
  <si>
    <t>综合成绩1</t>
  </si>
  <si>
    <t>概率论与数理统计/选修课/3.5</t>
  </si>
  <si>
    <t>钢结构设计原理/必修课/3</t>
  </si>
  <si>
    <t>高层建筑结构设计/必修课/2</t>
  </si>
  <si>
    <t>混凝土结构设计/必修课/3</t>
  </si>
  <si>
    <t>混凝土结构设计课程设计/实践课/1</t>
  </si>
  <si>
    <t>基础工程/选修课/2.5</t>
  </si>
  <si>
    <t>建筑工程CAD/选修课/2</t>
  </si>
  <si>
    <t>建筑工程事故分析/选修课/2</t>
  </si>
  <si>
    <t>建筑工程造价/选修课/2</t>
  </si>
  <si>
    <t>结构力学/必修课/6</t>
  </si>
  <si>
    <t>就业指导/必修课/1</t>
  </si>
  <si>
    <t>砌体结构/必修课/2</t>
  </si>
  <si>
    <t>砌体结构课程设计/实践课/1</t>
  </si>
  <si>
    <t>线性代数/选修课/2.5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</si>
  <si>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</si>
  <si>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</si>
  <si>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</si>
  <si>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</si>
  <si>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</si>
  <si>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</si>
  <si>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</si>
  <si>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</si>
  <si>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132303226</t>
  </si>
  <si>
    <t>聂伟</t>
  </si>
  <si>
    <t/>
  </si>
  <si>
    <t>95</t>
  </si>
  <si>
    <t>85</t>
  </si>
  <si>
    <t>75</t>
  </si>
  <si>
    <t>132303104</t>
  </si>
  <si>
    <t>陈施雨</t>
  </si>
  <si>
    <t>132303203</t>
  </si>
  <si>
    <t>陈灿</t>
  </si>
  <si>
    <t>132303147</t>
  </si>
  <si>
    <t>张青娜</t>
  </si>
  <si>
    <t>132303134</t>
  </si>
  <si>
    <t>王英帆</t>
  </si>
  <si>
    <t>132303133</t>
  </si>
  <si>
    <t>王青松</t>
  </si>
  <si>
    <t>132303124</t>
  </si>
  <si>
    <t>刘瑜</t>
  </si>
  <si>
    <t>132303106</t>
  </si>
  <si>
    <t>陈玉凤</t>
  </si>
  <si>
    <t>132303141</t>
  </si>
  <si>
    <t>尹浩晨</t>
  </si>
  <si>
    <t>132303125</t>
  </si>
  <si>
    <t>马萌</t>
  </si>
  <si>
    <t>132303150</t>
  </si>
  <si>
    <t>郑肖丽</t>
  </si>
  <si>
    <t>132303143</t>
  </si>
  <si>
    <t>岳贤君</t>
  </si>
  <si>
    <t>132303109</t>
  </si>
  <si>
    <t>范敬宇</t>
  </si>
  <si>
    <t>65</t>
  </si>
  <si>
    <t>132303252</t>
  </si>
  <si>
    <t>庄超伟</t>
  </si>
  <si>
    <t>132303225</t>
  </si>
  <si>
    <t>马楠</t>
  </si>
  <si>
    <t>132303102</t>
  </si>
  <si>
    <t>曹明伟</t>
  </si>
  <si>
    <t>132303136</t>
  </si>
  <si>
    <t>魏媛</t>
  </si>
  <si>
    <t>132303116</t>
  </si>
  <si>
    <t>李博言</t>
  </si>
  <si>
    <t>132303204</t>
  </si>
  <si>
    <t>陈思博</t>
  </si>
  <si>
    <t>132303216</t>
  </si>
  <si>
    <t>李凯</t>
  </si>
  <si>
    <t>132303129</t>
  </si>
  <si>
    <t>孙健</t>
  </si>
  <si>
    <t>132303218</t>
  </si>
  <si>
    <t>李翔</t>
  </si>
  <si>
    <t>132303119</t>
  </si>
  <si>
    <t>梁天宝</t>
  </si>
  <si>
    <t>132303238</t>
  </si>
  <si>
    <t>徐文杰</t>
  </si>
  <si>
    <t>132303135</t>
  </si>
  <si>
    <t>王泽明</t>
  </si>
  <si>
    <t>132303144</t>
  </si>
  <si>
    <t>张改革</t>
  </si>
  <si>
    <t>132303110</t>
  </si>
  <si>
    <t>高航</t>
  </si>
  <si>
    <t>132303250</t>
  </si>
  <si>
    <t>周豪</t>
  </si>
  <si>
    <t>132303219</t>
  </si>
  <si>
    <t>梁珂宁</t>
  </si>
  <si>
    <t>132303123</t>
  </si>
  <si>
    <t>刘松林</t>
  </si>
  <si>
    <t>132303121</t>
  </si>
  <si>
    <t>刘汇源</t>
  </si>
  <si>
    <t>132303249</t>
  </si>
  <si>
    <t>赵昆俊</t>
  </si>
  <si>
    <t>132303128</t>
  </si>
  <si>
    <t>申宸</t>
  </si>
  <si>
    <t>132303227</t>
  </si>
  <si>
    <t>邵新新</t>
  </si>
  <si>
    <t>132303148</t>
  </si>
  <si>
    <t>张腾飞</t>
  </si>
  <si>
    <t>132303221</t>
  </si>
  <si>
    <t>刘兰涛</t>
  </si>
  <si>
    <t>132303245</t>
  </si>
  <si>
    <t>张会广</t>
  </si>
  <si>
    <t>132303140</t>
  </si>
  <si>
    <t>杨乐天</t>
  </si>
  <si>
    <t>132303103</t>
  </si>
  <si>
    <t>常远</t>
  </si>
  <si>
    <t>132303142</t>
  </si>
  <si>
    <t>于海波</t>
  </si>
  <si>
    <t>59</t>
  </si>
  <si>
    <t>132303230</t>
  </si>
  <si>
    <t>王炳宇</t>
  </si>
  <si>
    <t>132303242</t>
  </si>
  <si>
    <t>袁宝磊</t>
  </si>
  <si>
    <t>132303248</t>
  </si>
  <si>
    <t>张小策</t>
  </si>
  <si>
    <t>132303209</t>
  </si>
  <si>
    <t>冯志龙</t>
  </si>
  <si>
    <t>132303235</t>
  </si>
  <si>
    <t>魏博</t>
  </si>
  <si>
    <t>132303222</t>
  </si>
  <si>
    <t>刘慕祎</t>
  </si>
  <si>
    <t>132303208</t>
  </si>
  <si>
    <t>杜佳宇</t>
  </si>
  <si>
    <t>132303149</t>
  </si>
  <si>
    <t>张洋浩</t>
  </si>
  <si>
    <t>57</t>
  </si>
  <si>
    <t>132303126</t>
  </si>
  <si>
    <t>苗洋豪</t>
  </si>
  <si>
    <t>132303122</t>
  </si>
  <si>
    <t>刘路杨</t>
  </si>
  <si>
    <t>132303223</t>
  </si>
  <si>
    <t>刘子玉</t>
  </si>
  <si>
    <t>132302232</t>
  </si>
  <si>
    <t>徐诗豪</t>
  </si>
  <si>
    <t>132303151</t>
  </si>
  <si>
    <t>朱豪乐</t>
  </si>
  <si>
    <t>132303130</t>
  </si>
  <si>
    <t>万晨阳</t>
  </si>
  <si>
    <t>54</t>
  </si>
  <si>
    <t>132303228</t>
  </si>
  <si>
    <t>苏大少</t>
  </si>
  <si>
    <t>132303152</t>
  </si>
  <si>
    <t>朱喜东</t>
  </si>
  <si>
    <t>49</t>
  </si>
  <si>
    <t>132303107</t>
  </si>
  <si>
    <t>崔维航</t>
  </si>
  <si>
    <t>56</t>
  </si>
  <si>
    <t>132303244</t>
  </si>
  <si>
    <t>张赫奕</t>
  </si>
  <si>
    <t>132303206</t>
  </si>
  <si>
    <t>陈泽</t>
  </si>
  <si>
    <t>132303243</t>
  </si>
  <si>
    <t>曾震钰</t>
  </si>
  <si>
    <t>132303232</t>
  </si>
  <si>
    <t>王开元</t>
  </si>
  <si>
    <t>58</t>
  </si>
  <si>
    <t>132303127</t>
  </si>
  <si>
    <t>全豪杰</t>
  </si>
  <si>
    <t>53</t>
  </si>
  <si>
    <t>132303233</t>
  </si>
  <si>
    <t>王义博</t>
  </si>
  <si>
    <t>52</t>
  </si>
  <si>
    <t>132303212</t>
  </si>
  <si>
    <t>郭双嘉</t>
  </si>
  <si>
    <t>132303229</t>
  </si>
  <si>
    <t>涂学东</t>
  </si>
  <si>
    <t>132303240</t>
  </si>
  <si>
    <t>杨智庆</t>
  </si>
  <si>
    <t>132303207</t>
  </si>
  <si>
    <t>丁钰川</t>
  </si>
  <si>
    <t>122303102</t>
  </si>
  <si>
    <t>董树祥</t>
  </si>
  <si>
    <t>132302209</t>
  </si>
  <si>
    <t>姜宗辉</t>
  </si>
  <si>
    <t>132303220</t>
  </si>
  <si>
    <t>刘斌</t>
  </si>
  <si>
    <t>132303115</t>
  </si>
  <si>
    <t>胡瑞杰</t>
  </si>
  <si>
    <t>44</t>
  </si>
  <si>
    <t>132303145</t>
  </si>
  <si>
    <t>张恒立</t>
  </si>
  <si>
    <t>132303138</t>
  </si>
  <si>
    <t>夏杨</t>
  </si>
  <si>
    <t>132303241</t>
  </si>
  <si>
    <t>于丰才</t>
  </si>
  <si>
    <t>132303231</t>
  </si>
  <si>
    <t>王航</t>
  </si>
  <si>
    <t>132303213</t>
  </si>
  <si>
    <t>和龙飞</t>
  </si>
  <si>
    <t>132303137</t>
  </si>
  <si>
    <t>吴庆庆</t>
  </si>
  <si>
    <t>42</t>
  </si>
  <si>
    <t>50</t>
  </si>
  <si>
    <t>132303146</t>
  </si>
  <si>
    <t>张俊豪</t>
  </si>
  <si>
    <t>48</t>
  </si>
  <si>
    <t>132303202</t>
  </si>
  <si>
    <t>曹祥源</t>
  </si>
  <si>
    <t>132303114</t>
  </si>
  <si>
    <t>胡怀强</t>
  </si>
  <si>
    <t>40</t>
  </si>
  <si>
    <t>132303108</t>
  </si>
  <si>
    <t>董阳</t>
  </si>
  <si>
    <t>55</t>
  </si>
  <si>
    <t>122303305</t>
  </si>
  <si>
    <t>洪波</t>
  </si>
  <si>
    <t>46</t>
  </si>
  <si>
    <t>14</t>
  </si>
  <si>
    <t>122303309</t>
  </si>
  <si>
    <t>李能</t>
  </si>
  <si>
    <t>132303118</t>
  </si>
  <si>
    <t>李鹏杰</t>
  </si>
  <si>
    <t>45</t>
  </si>
  <si>
    <t>132303215</t>
  </si>
  <si>
    <t>贾昊</t>
  </si>
  <si>
    <t>132303224</t>
  </si>
  <si>
    <t>刘鑫</t>
  </si>
  <si>
    <t>132303239</t>
  </si>
  <si>
    <t>杨阁</t>
  </si>
  <si>
    <t>132303210</t>
  </si>
  <si>
    <t>高一朝</t>
  </si>
  <si>
    <t>132303237</t>
  </si>
  <si>
    <t>吴峥</t>
  </si>
  <si>
    <t>51</t>
  </si>
  <si>
    <t>132303120</t>
  </si>
  <si>
    <t>林海波</t>
  </si>
  <si>
    <t>132303234</t>
  </si>
  <si>
    <t>王云鹏</t>
  </si>
  <si>
    <t>132303201</t>
  </si>
  <si>
    <t>蔡康</t>
  </si>
  <si>
    <t>132302228</t>
  </si>
  <si>
    <t>王晓宇</t>
  </si>
  <si>
    <t>32</t>
  </si>
  <si>
    <t>38</t>
  </si>
  <si>
    <t>132303131</t>
  </si>
  <si>
    <t>王东辉</t>
  </si>
  <si>
    <t>132303211</t>
  </si>
  <si>
    <t>谷文正</t>
  </si>
  <si>
    <t>122303113</t>
  </si>
  <si>
    <t>刘喆方</t>
  </si>
  <si>
    <t>0</t>
  </si>
  <si>
    <t>132303132</t>
  </si>
  <si>
    <t>王宏源</t>
  </si>
  <si>
    <t>43</t>
  </si>
  <si>
    <t>35</t>
  </si>
  <si>
    <t>122303114</t>
  </si>
  <si>
    <t>刘航</t>
  </si>
  <si>
    <t>备注：标红的为有科目不及格的，序号标红的为一学年中有挂科的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</si>
</sst>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 quotePrefix="1">
      <alignment horizontal="right" vertical="center"/>
    </xf>
    <xf numFmtId="0" fontId="1" fillId="0" borderId="1" xfId="0" applyFont="1" applyBorder="1" applyAlignment="1" quotePrefix="1">
      <alignment horizontal="right" vertical="center"/>
    </xf>
    <xf numFmtId="0" fontId="1" fillId="3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C110"/>
  <sheetViews>
    <sheetView tabSelected="1" workbookViewId="0">
      <pane ySplit="3" topLeftCell="A4" activePane="bottomLeft" state="frozen"/>
      <selection/>
      <selection pane="bottomLeft" activeCell="BD7" sqref="BD7"/>
    </sheetView>
  </sheetViews>
  <sheetFormatPr defaultColWidth="9" defaultRowHeight="14.4"/>
  <cols>
    <col min="1" max="1" width="3.62962962962963" style="1" customWidth="1"/>
    <col min="2" max="2" width="9.77777777777778" style="1" customWidth="1"/>
    <col min="3" max="3" width="8.66666666666667" style="2" customWidth="1"/>
    <col min="4" max="27" width="8" style="2" customWidth="1"/>
    <col min="30" max="30" width="12.8888888888889"/>
    <col min="32" max="32" width="10.8888888888889" style="3" customWidth="1"/>
    <col min="34" max="45" width="7.66666666666667" customWidth="1"/>
    <col min="46" max="47" width="7.77777777777778" customWidth="1"/>
    <col min="50" max="50" width="12.8888888888889"/>
    <col min="53" max="53" width="12.8888888888889"/>
    <col min="55" max="55" width="12.8888888888889"/>
  </cols>
  <sheetData>
    <row r="1" spans="1:5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F1" s="4" t="s">
        <v>1</v>
      </c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ht="65" customHeight="1" spans="1:5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13" t="s">
        <v>29</v>
      </c>
      <c r="AC3" s="13" t="s">
        <v>30</v>
      </c>
      <c r="AD3" s="13" t="s">
        <v>31</v>
      </c>
      <c r="AF3" s="6" t="s">
        <v>3</v>
      </c>
      <c r="AG3" s="7" t="s">
        <v>4</v>
      </c>
      <c r="AH3" s="7" t="s">
        <v>32</v>
      </c>
      <c r="AI3" s="7" t="s">
        <v>33</v>
      </c>
      <c r="AJ3" s="7" t="s">
        <v>34</v>
      </c>
      <c r="AK3" s="7" t="s">
        <v>35</v>
      </c>
      <c r="AL3" s="7" t="s">
        <v>36</v>
      </c>
      <c r="AM3" s="7" t="s">
        <v>37</v>
      </c>
      <c r="AN3" s="7" t="s">
        <v>38</v>
      </c>
      <c r="AO3" s="7" t="s">
        <v>39</v>
      </c>
      <c r="AP3" s="7" t="s">
        <v>40</v>
      </c>
      <c r="AQ3" s="7" t="s">
        <v>41</v>
      </c>
      <c r="AR3" s="7" t="s">
        <v>42</v>
      </c>
      <c r="AS3" s="7" t="s">
        <v>43</v>
      </c>
      <c r="AT3" s="7" t="s">
        <v>44</v>
      </c>
      <c r="AU3" s="16" t="s">
        <v>45</v>
      </c>
      <c r="AV3" s="13" t="s">
        <v>46</v>
      </c>
      <c r="AW3" s="13" t="s">
        <v>47</v>
      </c>
      <c r="AX3" s="13" t="s">
        <v>48</v>
      </c>
      <c r="AY3" s="13" t="s">
        <v>49</v>
      </c>
      <c r="AZ3" s="13" t="s">
        <v>50</v>
      </c>
      <c r="BA3" s="13" t="s">
        <v>51</v>
      </c>
      <c r="BB3" s="17" t="s">
        <v>52</v>
      </c>
      <c r="BC3" s="17" t="s">
        <v>53</v>
      </c>
    </row>
    <row r="4" spans="1:55">
      <c r="A4" s="8">
        <v>1</v>
      </c>
      <c r="B4" s="20" t="s">
        <v>54</v>
      </c>
      <c r="C4" s="21" t="s">
        <v>55</v>
      </c>
      <c r="D4" s="21" t="s">
        <v>56</v>
      </c>
      <c r="E4" s="21" t="s">
        <v>56</v>
      </c>
      <c r="F4" s="10">
        <v>97</v>
      </c>
      <c r="G4" s="21" t="s">
        <v>56</v>
      </c>
      <c r="H4" s="10">
        <v>96</v>
      </c>
      <c r="I4" s="21" t="s">
        <v>56</v>
      </c>
      <c r="J4" s="10">
        <v>85</v>
      </c>
      <c r="K4" s="21" t="s">
        <v>57</v>
      </c>
      <c r="L4" s="10">
        <v>100</v>
      </c>
      <c r="M4" s="21" t="s">
        <v>58</v>
      </c>
      <c r="N4" s="21" t="s">
        <v>56</v>
      </c>
      <c r="O4" s="10">
        <v>99</v>
      </c>
      <c r="P4" s="10">
        <v>92</v>
      </c>
      <c r="Q4" s="21" t="s">
        <v>56</v>
      </c>
      <c r="R4" s="21" t="s">
        <v>56</v>
      </c>
      <c r="S4" s="10">
        <v>96</v>
      </c>
      <c r="T4" s="21" t="s">
        <v>56</v>
      </c>
      <c r="U4" s="21" t="s">
        <v>56</v>
      </c>
      <c r="V4" s="10">
        <v>92</v>
      </c>
      <c r="W4" s="21" t="s">
        <v>58</v>
      </c>
      <c r="X4" s="21" t="s">
        <v>56</v>
      </c>
      <c r="Y4" s="21" t="s">
        <v>56</v>
      </c>
      <c r="Z4" s="10">
        <v>100</v>
      </c>
      <c r="AA4" s="10">
        <v>92</v>
      </c>
      <c r="AB4" s="14">
        <f t="shared" ref="AB4:AB20" si="0">SUM(F4*2+H4*3+J4*3+K4*3+L4*4+M4*2+O4*2+P4*3+S4*2+V4*3+W4*1+Z4*3+AA4*2)</f>
        <v>3103</v>
      </c>
      <c r="AC4" s="14">
        <f t="shared" ref="AC4:AC20" si="1">2+3+3+3+4+2+2+3+2+3+1+3+2</f>
        <v>33</v>
      </c>
      <c r="AD4" s="14">
        <f t="shared" ref="AD4:AD67" si="2">(AB4/AC4)</f>
        <v>94.030303030303</v>
      </c>
      <c r="AE4" s="15"/>
      <c r="AF4" s="20" t="s">
        <v>54</v>
      </c>
      <c r="AG4" s="21" t="s">
        <v>55</v>
      </c>
      <c r="AH4" s="10">
        <v>100</v>
      </c>
      <c r="AI4" s="10">
        <v>94</v>
      </c>
      <c r="AJ4" s="10">
        <v>95</v>
      </c>
      <c r="AK4" s="21" t="s">
        <v>59</v>
      </c>
      <c r="AL4" s="21" t="s">
        <v>58</v>
      </c>
      <c r="AM4" s="10">
        <v>86</v>
      </c>
      <c r="AN4" s="21" t="s">
        <v>58</v>
      </c>
      <c r="AO4" s="21" t="s">
        <v>56</v>
      </c>
      <c r="AP4" s="21" t="s">
        <v>59</v>
      </c>
      <c r="AQ4" s="21" t="s">
        <v>56</v>
      </c>
      <c r="AR4" s="21" t="s">
        <v>57</v>
      </c>
      <c r="AS4" s="10">
        <v>85</v>
      </c>
      <c r="AT4" s="21" t="s">
        <v>58</v>
      </c>
      <c r="AU4" s="10">
        <v>100</v>
      </c>
      <c r="AV4" s="14">
        <f>SUM(AH4*3.5+AI4*3+AJ4*2+AK4*3+AL4*1+AM4*2.5+AN4*2+AP4*2+AR4*1+AS4*2+AT4*1)+AU4*2.5</f>
        <v>2267</v>
      </c>
      <c r="AW4" s="14">
        <f>23+2.5</f>
        <v>25.5</v>
      </c>
      <c r="AX4" s="14">
        <f>AV4/AW4</f>
        <v>88.9019607843137</v>
      </c>
      <c r="AY4" s="14">
        <f t="shared" ref="AY4:AY12" si="3">(AB4+AV4)</f>
        <v>5370</v>
      </c>
      <c r="AZ4" s="14">
        <f t="shared" ref="AZ4:AZ8" si="4">(AW4+AC4)</f>
        <v>58.5</v>
      </c>
      <c r="BA4" s="14">
        <f t="shared" ref="BA4:BA8" si="5">AY4/AZ4</f>
        <v>91.7948717948718</v>
      </c>
      <c r="BB4" s="14">
        <f t="shared" ref="BB4:BB15" si="6">0</f>
        <v>0</v>
      </c>
      <c r="BC4" s="14">
        <f t="shared" ref="BC4:BC67" si="7">BA4+BB4</f>
        <v>91.7948717948718</v>
      </c>
    </row>
    <row r="5" spans="1:55">
      <c r="A5" s="8">
        <v>2</v>
      </c>
      <c r="B5" s="20" t="s">
        <v>60</v>
      </c>
      <c r="C5" s="21" t="s">
        <v>61</v>
      </c>
      <c r="D5" s="21" t="s">
        <v>56</v>
      </c>
      <c r="E5" s="21" t="s">
        <v>56</v>
      </c>
      <c r="F5" s="10">
        <v>90</v>
      </c>
      <c r="G5" s="21" t="s">
        <v>56</v>
      </c>
      <c r="H5" s="10">
        <v>90</v>
      </c>
      <c r="I5" s="21" t="s">
        <v>56</v>
      </c>
      <c r="J5" s="10">
        <v>87</v>
      </c>
      <c r="K5" s="21" t="s">
        <v>57</v>
      </c>
      <c r="L5" s="10">
        <v>99</v>
      </c>
      <c r="M5" s="21" t="s">
        <v>58</v>
      </c>
      <c r="N5" s="21" t="s">
        <v>56</v>
      </c>
      <c r="O5" s="10">
        <v>87</v>
      </c>
      <c r="P5" s="10">
        <v>91</v>
      </c>
      <c r="Q5" s="21" t="s">
        <v>56</v>
      </c>
      <c r="R5" s="21" t="s">
        <v>56</v>
      </c>
      <c r="S5" s="10">
        <v>99</v>
      </c>
      <c r="T5" s="21" t="s">
        <v>56</v>
      </c>
      <c r="U5" s="21" t="s">
        <v>56</v>
      </c>
      <c r="V5" s="10">
        <v>87</v>
      </c>
      <c r="W5" s="21" t="s">
        <v>58</v>
      </c>
      <c r="X5" s="21" t="s">
        <v>56</v>
      </c>
      <c r="Y5" s="21" t="s">
        <v>56</v>
      </c>
      <c r="Z5" s="10">
        <v>75</v>
      </c>
      <c r="AA5" s="10">
        <v>82</v>
      </c>
      <c r="AB5" s="14">
        <f t="shared" si="0"/>
        <v>2942</v>
      </c>
      <c r="AC5" s="14">
        <f t="shared" si="1"/>
        <v>33</v>
      </c>
      <c r="AD5" s="14">
        <f t="shared" si="2"/>
        <v>89.1515151515152</v>
      </c>
      <c r="AE5" s="15"/>
      <c r="AF5" s="20" t="s">
        <v>60</v>
      </c>
      <c r="AG5" s="21" t="s">
        <v>61</v>
      </c>
      <c r="AH5" s="10">
        <v>96</v>
      </c>
      <c r="AI5" s="10">
        <v>95</v>
      </c>
      <c r="AJ5" s="10">
        <v>90</v>
      </c>
      <c r="AK5" s="21" t="s">
        <v>57</v>
      </c>
      <c r="AL5" s="21" t="s">
        <v>57</v>
      </c>
      <c r="AM5" s="10">
        <v>92</v>
      </c>
      <c r="AN5" s="21" t="s">
        <v>58</v>
      </c>
      <c r="AO5" s="21" t="s">
        <v>56</v>
      </c>
      <c r="AP5" s="21" t="s">
        <v>58</v>
      </c>
      <c r="AQ5" s="21" t="s">
        <v>56</v>
      </c>
      <c r="AR5" s="21" t="s">
        <v>57</v>
      </c>
      <c r="AS5" s="10">
        <v>93</v>
      </c>
      <c r="AT5" s="21" t="s">
        <v>59</v>
      </c>
      <c r="AU5" s="10">
        <v>100</v>
      </c>
      <c r="AV5" s="14">
        <f>SUM(AH5*3.5+AI5*3+AJ5*2+AK5*3+AL5*1+AM5*2.5+AN5*2+AP5*2+AR5*1+AS5*2+AT5*1+AU5*2.5)</f>
        <v>2357</v>
      </c>
      <c r="AW5" s="14">
        <f>3.5+3+2+3+1+2.5+2+2+1+2+1+2.5</f>
        <v>25.5</v>
      </c>
      <c r="AX5" s="14">
        <f>AV5/AW5</f>
        <v>92.4313725490196</v>
      </c>
      <c r="AY5" s="14">
        <f>AV5+AB5</f>
        <v>5299</v>
      </c>
      <c r="AZ5" s="14">
        <f t="shared" si="4"/>
        <v>58.5</v>
      </c>
      <c r="BA5" s="14">
        <f t="shared" si="5"/>
        <v>90.5811965811966</v>
      </c>
      <c r="BB5" s="14">
        <f t="shared" si="6"/>
        <v>0</v>
      </c>
      <c r="BC5" s="14">
        <f t="shared" si="7"/>
        <v>90.5811965811966</v>
      </c>
    </row>
    <row r="6" spans="1:55">
      <c r="A6" s="8">
        <v>3</v>
      </c>
      <c r="B6" s="20" t="s">
        <v>62</v>
      </c>
      <c r="C6" s="21" t="s">
        <v>63</v>
      </c>
      <c r="D6" s="21" t="s">
        <v>56</v>
      </c>
      <c r="E6" s="21" t="s">
        <v>56</v>
      </c>
      <c r="F6" s="10">
        <v>94</v>
      </c>
      <c r="G6" s="21" t="s">
        <v>56</v>
      </c>
      <c r="H6" s="10">
        <v>96</v>
      </c>
      <c r="I6" s="21" t="s">
        <v>56</v>
      </c>
      <c r="J6" s="10">
        <v>85</v>
      </c>
      <c r="K6" s="21" t="s">
        <v>57</v>
      </c>
      <c r="L6" s="10">
        <v>90</v>
      </c>
      <c r="M6" s="21" t="s">
        <v>58</v>
      </c>
      <c r="N6" s="21" t="s">
        <v>56</v>
      </c>
      <c r="O6" s="10">
        <v>92</v>
      </c>
      <c r="P6" s="10">
        <v>89</v>
      </c>
      <c r="Q6" s="21" t="s">
        <v>56</v>
      </c>
      <c r="R6" s="21" t="s">
        <v>56</v>
      </c>
      <c r="S6" s="10">
        <v>95</v>
      </c>
      <c r="T6" s="21" t="s">
        <v>56</v>
      </c>
      <c r="U6" s="21" t="s">
        <v>56</v>
      </c>
      <c r="V6" s="10">
        <v>89</v>
      </c>
      <c r="W6" s="21" t="s">
        <v>57</v>
      </c>
      <c r="X6" s="21" t="s">
        <v>56</v>
      </c>
      <c r="Y6" s="21" t="s">
        <v>56</v>
      </c>
      <c r="Z6" s="10">
        <v>100</v>
      </c>
      <c r="AA6" s="10">
        <v>77</v>
      </c>
      <c r="AB6" s="14">
        <f t="shared" si="0"/>
        <v>3003</v>
      </c>
      <c r="AC6" s="14">
        <f t="shared" si="1"/>
        <v>33</v>
      </c>
      <c r="AD6" s="14">
        <f t="shared" si="2"/>
        <v>91</v>
      </c>
      <c r="AE6" s="15"/>
      <c r="AF6" s="20" t="s">
        <v>62</v>
      </c>
      <c r="AG6" s="21" t="s">
        <v>63</v>
      </c>
      <c r="AH6" s="10">
        <v>82</v>
      </c>
      <c r="AI6" s="10">
        <v>97</v>
      </c>
      <c r="AJ6" s="10">
        <v>92</v>
      </c>
      <c r="AK6" s="21" t="s">
        <v>58</v>
      </c>
      <c r="AL6" s="21" t="s">
        <v>58</v>
      </c>
      <c r="AM6" s="10">
        <v>89</v>
      </c>
      <c r="AN6" s="21" t="s">
        <v>56</v>
      </c>
      <c r="AO6" s="21" t="s">
        <v>56</v>
      </c>
      <c r="AP6" s="10"/>
      <c r="AQ6" s="21" t="s">
        <v>56</v>
      </c>
      <c r="AR6" s="21" t="s">
        <v>57</v>
      </c>
      <c r="AS6" s="10">
        <v>75</v>
      </c>
      <c r="AT6" s="21" t="s">
        <v>59</v>
      </c>
      <c r="AU6" s="10">
        <v>93</v>
      </c>
      <c r="AV6" s="14">
        <f>(AH6*3.5+AI6*3+AJ6*2+AK6*3+AL6*1+AM6*2.5+AR6*1+AS6*2+AT6*1)+AU6*2.5</f>
        <v>1877</v>
      </c>
      <c r="AW6" s="14">
        <f>19+2.5</f>
        <v>21.5</v>
      </c>
      <c r="AX6" s="14">
        <f>(AV6/AW6)</f>
        <v>87.3023255813954</v>
      </c>
      <c r="AY6" s="14">
        <f>(AB6+AV6)</f>
        <v>4880</v>
      </c>
      <c r="AZ6" s="14">
        <f t="shared" si="4"/>
        <v>54.5</v>
      </c>
      <c r="BA6" s="14">
        <f t="shared" si="5"/>
        <v>89.5412844036697</v>
      </c>
      <c r="BB6" s="14">
        <f t="shared" si="6"/>
        <v>0</v>
      </c>
      <c r="BC6" s="14">
        <f t="shared" si="7"/>
        <v>89.5412844036697</v>
      </c>
    </row>
    <row r="7" spans="1:55">
      <c r="A7" s="8">
        <v>4</v>
      </c>
      <c r="B7" s="20" t="s">
        <v>64</v>
      </c>
      <c r="C7" s="21" t="s">
        <v>65</v>
      </c>
      <c r="D7" s="21" t="s">
        <v>56</v>
      </c>
      <c r="E7" s="21" t="s">
        <v>56</v>
      </c>
      <c r="F7" s="10">
        <v>94</v>
      </c>
      <c r="G7" s="21" t="s">
        <v>56</v>
      </c>
      <c r="H7" s="10">
        <v>96</v>
      </c>
      <c r="I7" s="21" t="s">
        <v>56</v>
      </c>
      <c r="J7" s="10">
        <v>87</v>
      </c>
      <c r="K7" s="21" t="s">
        <v>57</v>
      </c>
      <c r="L7" s="10">
        <v>86</v>
      </c>
      <c r="M7" s="21" t="s">
        <v>58</v>
      </c>
      <c r="N7" s="21" t="s">
        <v>56</v>
      </c>
      <c r="O7" s="10">
        <v>93</v>
      </c>
      <c r="P7" s="10">
        <v>92</v>
      </c>
      <c r="Q7" s="21" t="s">
        <v>56</v>
      </c>
      <c r="R7" s="21" t="s">
        <v>56</v>
      </c>
      <c r="S7" s="10">
        <v>92</v>
      </c>
      <c r="T7" s="21" t="s">
        <v>56</v>
      </c>
      <c r="U7" s="21" t="s">
        <v>56</v>
      </c>
      <c r="V7" s="10">
        <v>84</v>
      </c>
      <c r="W7" s="21" t="s">
        <v>58</v>
      </c>
      <c r="X7" s="21" t="s">
        <v>56</v>
      </c>
      <c r="Y7" s="21" t="s">
        <v>56</v>
      </c>
      <c r="Z7" s="10">
        <v>100</v>
      </c>
      <c r="AA7" s="10">
        <v>92</v>
      </c>
      <c r="AB7" s="14">
        <f t="shared" si="0"/>
        <v>3003</v>
      </c>
      <c r="AC7" s="14">
        <f t="shared" si="1"/>
        <v>33</v>
      </c>
      <c r="AD7" s="14">
        <f t="shared" si="2"/>
        <v>91</v>
      </c>
      <c r="AE7" s="15"/>
      <c r="AF7" s="20" t="s">
        <v>64</v>
      </c>
      <c r="AG7" s="21" t="s">
        <v>65</v>
      </c>
      <c r="AH7" s="21" t="s">
        <v>56</v>
      </c>
      <c r="AI7" s="10">
        <v>95</v>
      </c>
      <c r="AJ7" s="10">
        <v>94</v>
      </c>
      <c r="AK7" s="21" t="s">
        <v>59</v>
      </c>
      <c r="AL7" s="21" t="s">
        <v>57</v>
      </c>
      <c r="AM7" s="10">
        <v>90</v>
      </c>
      <c r="AN7" s="21" t="s">
        <v>58</v>
      </c>
      <c r="AO7" s="10">
        <v>86</v>
      </c>
      <c r="AP7" s="21" t="s">
        <v>58</v>
      </c>
      <c r="AQ7" s="21" t="s">
        <v>56</v>
      </c>
      <c r="AR7" s="21" t="s">
        <v>57</v>
      </c>
      <c r="AS7" s="10">
        <v>77</v>
      </c>
      <c r="AT7" s="21" t="s">
        <v>59</v>
      </c>
      <c r="AU7" s="10"/>
      <c r="AV7" s="14">
        <f t="shared" ref="AV7:AV11" si="8">SUM(AI7*3+AJ7*2+AK7*3+AL7*1+AM7*2.5+AN7*2+AO7*2+AP7*2+AR7*1+AS7*2+AT7*1)</f>
        <v>1854</v>
      </c>
      <c r="AW7" s="14">
        <f t="shared" ref="AW7:AW11" si="9">(3+2+3+1+2.5+2+2+2+1+2+1)</f>
        <v>21.5</v>
      </c>
      <c r="AX7" s="14">
        <f>(AV7/AW7)</f>
        <v>86.2325581395349</v>
      </c>
      <c r="AY7" s="14">
        <f>(AB7+AV7)</f>
        <v>4857</v>
      </c>
      <c r="AZ7" s="14">
        <f>(AC7+AW7)</f>
        <v>54.5</v>
      </c>
      <c r="BA7" s="14">
        <f>(AY7/AZ7)</f>
        <v>89.1192660550459</v>
      </c>
      <c r="BB7" s="14">
        <v>0</v>
      </c>
      <c r="BC7" s="14">
        <f t="shared" si="7"/>
        <v>89.1192660550459</v>
      </c>
    </row>
    <row r="8" spans="1:55">
      <c r="A8" s="8">
        <v>5</v>
      </c>
      <c r="B8" s="20" t="s">
        <v>66</v>
      </c>
      <c r="C8" s="21" t="s">
        <v>67</v>
      </c>
      <c r="D8" s="21" t="s">
        <v>56</v>
      </c>
      <c r="E8" s="21" t="s">
        <v>56</v>
      </c>
      <c r="F8" s="10">
        <v>94</v>
      </c>
      <c r="G8" s="21" t="s">
        <v>56</v>
      </c>
      <c r="H8" s="10">
        <v>93</v>
      </c>
      <c r="I8" s="21" t="s">
        <v>56</v>
      </c>
      <c r="J8" s="10">
        <v>85</v>
      </c>
      <c r="K8" s="21" t="s">
        <v>58</v>
      </c>
      <c r="L8" s="10">
        <v>95</v>
      </c>
      <c r="M8" s="21" t="s">
        <v>58</v>
      </c>
      <c r="N8" s="21" t="s">
        <v>56</v>
      </c>
      <c r="O8" s="10">
        <v>94</v>
      </c>
      <c r="P8" s="10">
        <v>79</v>
      </c>
      <c r="Q8" s="21" t="s">
        <v>56</v>
      </c>
      <c r="R8" s="21" t="s">
        <v>56</v>
      </c>
      <c r="S8" s="10">
        <v>93</v>
      </c>
      <c r="T8" s="21" t="s">
        <v>56</v>
      </c>
      <c r="U8" s="21" t="s">
        <v>56</v>
      </c>
      <c r="V8" s="10">
        <v>87</v>
      </c>
      <c r="W8" s="21" t="s">
        <v>58</v>
      </c>
      <c r="X8" s="21" t="s">
        <v>56</v>
      </c>
      <c r="Y8" s="21" t="s">
        <v>56</v>
      </c>
      <c r="Z8" s="10">
        <v>95</v>
      </c>
      <c r="AA8" s="10">
        <v>77</v>
      </c>
      <c r="AB8" s="14">
        <f t="shared" si="0"/>
        <v>2923</v>
      </c>
      <c r="AC8" s="14">
        <f t="shared" si="1"/>
        <v>33</v>
      </c>
      <c r="AD8" s="14">
        <f t="shared" si="2"/>
        <v>88.5757575757576</v>
      </c>
      <c r="AE8" s="15"/>
      <c r="AF8" s="20" t="s">
        <v>66</v>
      </c>
      <c r="AG8" s="21" t="s">
        <v>67</v>
      </c>
      <c r="AH8" s="10">
        <v>96</v>
      </c>
      <c r="AI8" s="10">
        <v>95</v>
      </c>
      <c r="AJ8" s="10">
        <v>96</v>
      </c>
      <c r="AK8" s="21" t="s">
        <v>58</v>
      </c>
      <c r="AL8" s="21" t="s">
        <v>59</v>
      </c>
      <c r="AM8" s="10">
        <v>84</v>
      </c>
      <c r="AN8" s="21" t="s">
        <v>56</v>
      </c>
      <c r="AO8" s="21" t="s">
        <v>56</v>
      </c>
      <c r="AP8" s="21" t="s">
        <v>58</v>
      </c>
      <c r="AQ8" s="21" t="s">
        <v>56</v>
      </c>
      <c r="AR8" s="21" t="s">
        <v>57</v>
      </c>
      <c r="AS8" s="10">
        <v>82</v>
      </c>
      <c r="AT8" s="21" t="s">
        <v>59</v>
      </c>
      <c r="AU8" s="10">
        <v>100</v>
      </c>
      <c r="AV8" s="14">
        <f>AH8*3.5+AI8*3+AJ8*2+AK8*3+AL8*1+AM8*2.5+AP8*2+AR8*1+AS8*2+AT8*1+AU8*2</f>
        <v>2057</v>
      </c>
      <c r="AW8" s="14">
        <f>(3.5+3+2+3+1+2.5+2+1+2+1)+2.5</f>
        <v>23.5</v>
      </c>
      <c r="AX8" s="14">
        <f t="shared" ref="AX6:AX12" si="10">(AV8/AW8)</f>
        <v>87.531914893617</v>
      </c>
      <c r="AY8" s="14">
        <f t="shared" si="3"/>
        <v>4980</v>
      </c>
      <c r="AZ8" s="14">
        <f t="shared" si="4"/>
        <v>56.5</v>
      </c>
      <c r="BA8" s="14">
        <f t="shared" si="5"/>
        <v>88.141592920354</v>
      </c>
      <c r="BB8" s="14">
        <f t="shared" si="6"/>
        <v>0</v>
      </c>
      <c r="BC8" s="14">
        <f t="shared" si="7"/>
        <v>88.141592920354</v>
      </c>
    </row>
    <row r="9" spans="1:55">
      <c r="A9" s="8">
        <v>6</v>
      </c>
      <c r="B9" s="20" t="s">
        <v>68</v>
      </c>
      <c r="C9" s="21" t="s">
        <v>69</v>
      </c>
      <c r="D9" s="21" t="s">
        <v>56</v>
      </c>
      <c r="E9" s="21" t="s">
        <v>56</v>
      </c>
      <c r="F9" s="10">
        <v>88</v>
      </c>
      <c r="G9" s="21" t="s">
        <v>56</v>
      </c>
      <c r="H9" s="10">
        <v>96</v>
      </c>
      <c r="I9" s="21" t="s">
        <v>56</v>
      </c>
      <c r="J9" s="10">
        <v>81</v>
      </c>
      <c r="K9" s="21" t="s">
        <v>58</v>
      </c>
      <c r="L9" s="10">
        <v>91</v>
      </c>
      <c r="M9" s="21" t="s">
        <v>58</v>
      </c>
      <c r="N9" s="21" t="s">
        <v>56</v>
      </c>
      <c r="O9" s="10">
        <v>87</v>
      </c>
      <c r="P9" s="10">
        <v>89</v>
      </c>
      <c r="Q9" s="21" t="s">
        <v>56</v>
      </c>
      <c r="R9" s="21" t="s">
        <v>56</v>
      </c>
      <c r="S9" s="10">
        <v>92</v>
      </c>
      <c r="T9" s="21" t="s">
        <v>56</v>
      </c>
      <c r="U9" s="21" t="s">
        <v>56</v>
      </c>
      <c r="V9" s="10">
        <v>88</v>
      </c>
      <c r="W9" s="21" t="s">
        <v>59</v>
      </c>
      <c r="X9" s="21" t="s">
        <v>56</v>
      </c>
      <c r="Y9" s="21" t="s">
        <v>56</v>
      </c>
      <c r="Z9" s="10">
        <v>100</v>
      </c>
      <c r="AA9" s="10">
        <v>88</v>
      </c>
      <c r="AB9" s="14">
        <f t="shared" si="0"/>
        <v>2936</v>
      </c>
      <c r="AC9" s="14">
        <f t="shared" si="1"/>
        <v>33</v>
      </c>
      <c r="AD9" s="14">
        <f t="shared" si="2"/>
        <v>88.969696969697</v>
      </c>
      <c r="AE9" s="15"/>
      <c r="AF9" s="20" t="s">
        <v>68</v>
      </c>
      <c r="AG9" s="21" t="s">
        <v>69</v>
      </c>
      <c r="AH9" s="21" t="s">
        <v>56</v>
      </c>
      <c r="AI9" s="10">
        <v>91</v>
      </c>
      <c r="AJ9" s="10">
        <v>92</v>
      </c>
      <c r="AK9" s="21" t="s">
        <v>58</v>
      </c>
      <c r="AL9" s="21" t="s">
        <v>59</v>
      </c>
      <c r="AM9" s="10">
        <v>87</v>
      </c>
      <c r="AN9" s="21" t="s">
        <v>58</v>
      </c>
      <c r="AO9" s="10">
        <v>87</v>
      </c>
      <c r="AP9" s="21" t="s">
        <v>58</v>
      </c>
      <c r="AQ9" s="21" t="s">
        <v>56</v>
      </c>
      <c r="AR9" s="21" t="s">
        <v>57</v>
      </c>
      <c r="AS9" s="10">
        <v>64</v>
      </c>
      <c r="AT9" s="21" t="s">
        <v>59</v>
      </c>
      <c r="AU9" s="10">
        <v>98</v>
      </c>
      <c r="AV9" s="14">
        <f>SUM(AI9*3+AJ9*2+AK9*3+AL9*1+AM9*2.5+AN9*2+AO9*2+AP9*2+AR9*1+AS9*2+AT9*1)+AU9*2.5</f>
        <v>2061.5</v>
      </c>
      <c r="AW9" s="14">
        <f>(3+2+3+1+2.5+2+2+2+1+2+1)+2.5</f>
        <v>24</v>
      </c>
      <c r="AX9" s="14">
        <f t="shared" si="10"/>
        <v>85.8958333333333</v>
      </c>
      <c r="AY9" s="14">
        <f t="shared" si="3"/>
        <v>4997.5</v>
      </c>
      <c r="AZ9" s="14">
        <f t="shared" ref="AZ6:AZ11" si="11">(AC9+AW9)</f>
        <v>57</v>
      </c>
      <c r="BA9" s="14">
        <f t="shared" ref="BA6:BA11" si="12">(AY9/AZ9)</f>
        <v>87.6754385964912</v>
      </c>
      <c r="BB9" s="14">
        <f t="shared" si="6"/>
        <v>0</v>
      </c>
      <c r="BC9" s="14">
        <f t="shared" si="7"/>
        <v>87.6754385964912</v>
      </c>
    </row>
    <row r="10" spans="1:55">
      <c r="A10" s="8">
        <v>7</v>
      </c>
      <c r="B10" s="20" t="s">
        <v>70</v>
      </c>
      <c r="C10" s="21" t="s">
        <v>71</v>
      </c>
      <c r="D10" s="21" t="s">
        <v>56</v>
      </c>
      <c r="E10" s="21" t="s">
        <v>56</v>
      </c>
      <c r="F10" s="10">
        <v>91</v>
      </c>
      <c r="G10" s="21" t="s">
        <v>56</v>
      </c>
      <c r="H10" s="10">
        <v>98</v>
      </c>
      <c r="I10" s="21" t="s">
        <v>56</v>
      </c>
      <c r="J10" s="10">
        <v>87</v>
      </c>
      <c r="K10" s="21" t="s">
        <v>57</v>
      </c>
      <c r="L10" s="10">
        <v>80</v>
      </c>
      <c r="M10" s="21" t="s">
        <v>58</v>
      </c>
      <c r="N10" s="21" t="s">
        <v>56</v>
      </c>
      <c r="O10" s="10">
        <v>88</v>
      </c>
      <c r="P10" s="10">
        <v>88</v>
      </c>
      <c r="Q10" s="21" t="s">
        <v>56</v>
      </c>
      <c r="R10" s="21" t="s">
        <v>56</v>
      </c>
      <c r="S10" s="10">
        <v>83</v>
      </c>
      <c r="T10" s="21" t="s">
        <v>56</v>
      </c>
      <c r="U10" s="21" t="s">
        <v>56</v>
      </c>
      <c r="V10" s="10">
        <v>78</v>
      </c>
      <c r="W10" s="21" t="s">
        <v>58</v>
      </c>
      <c r="X10" s="21" t="s">
        <v>56</v>
      </c>
      <c r="Y10" s="21" t="s">
        <v>56</v>
      </c>
      <c r="Z10" s="10">
        <v>95</v>
      </c>
      <c r="AA10" s="10">
        <v>83</v>
      </c>
      <c r="AB10" s="14">
        <f t="shared" si="0"/>
        <v>2888</v>
      </c>
      <c r="AC10" s="14">
        <f t="shared" si="1"/>
        <v>33</v>
      </c>
      <c r="AD10" s="14">
        <f t="shared" si="2"/>
        <v>87.5151515151515</v>
      </c>
      <c r="AE10" s="15"/>
      <c r="AF10" s="20" t="s">
        <v>70</v>
      </c>
      <c r="AG10" s="21" t="s">
        <v>71</v>
      </c>
      <c r="AH10" s="21" t="s">
        <v>56</v>
      </c>
      <c r="AI10" s="10">
        <v>96</v>
      </c>
      <c r="AJ10" s="10">
        <v>87</v>
      </c>
      <c r="AK10" s="21" t="s">
        <v>58</v>
      </c>
      <c r="AL10" s="21" t="s">
        <v>57</v>
      </c>
      <c r="AM10" s="10">
        <v>89</v>
      </c>
      <c r="AN10" s="21" t="s">
        <v>58</v>
      </c>
      <c r="AO10" s="10">
        <v>83</v>
      </c>
      <c r="AP10" s="21" t="s">
        <v>57</v>
      </c>
      <c r="AQ10" s="21" t="s">
        <v>56</v>
      </c>
      <c r="AR10" s="21" t="s">
        <v>57</v>
      </c>
      <c r="AS10" s="10">
        <v>66</v>
      </c>
      <c r="AT10" s="21" t="s">
        <v>58</v>
      </c>
      <c r="AU10" s="10"/>
      <c r="AV10" s="14">
        <f t="shared" si="8"/>
        <v>1872.5</v>
      </c>
      <c r="AW10" s="14">
        <f t="shared" si="9"/>
        <v>21.5</v>
      </c>
      <c r="AX10" s="14">
        <f t="shared" si="10"/>
        <v>87.0930232558139</v>
      </c>
      <c r="AY10" s="14">
        <f t="shared" si="3"/>
        <v>4760.5</v>
      </c>
      <c r="AZ10" s="14">
        <f t="shared" si="11"/>
        <v>54.5</v>
      </c>
      <c r="BA10" s="14">
        <f t="shared" si="12"/>
        <v>87.348623853211</v>
      </c>
      <c r="BB10" s="14">
        <f t="shared" si="6"/>
        <v>0</v>
      </c>
      <c r="BC10" s="14">
        <f t="shared" si="7"/>
        <v>87.348623853211</v>
      </c>
    </row>
    <row r="11" spans="1:55">
      <c r="A11" s="8">
        <v>8</v>
      </c>
      <c r="B11" s="20" t="s">
        <v>72</v>
      </c>
      <c r="C11" s="21" t="s">
        <v>73</v>
      </c>
      <c r="D11" s="21" t="s">
        <v>56</v>
      </c>
      <c r="E11" s="21" t="s">
        <v>56</v>
      </c>
      <c r="F11" s="10">
        <v>92</v>
      </c>
      <c r="G11" s="21" t="s">
        <v>56</v>
      </c>
      <c r="H11" s="10">
        <v>91</v>
      </c>
      <c r="I11" s="21" t="s">
        <v>56</v>
      </c>
      <c r="J11" s="10">
        <v>85</v>
      </c>
      <c r="K11" s="21" t="s">
        <v>58</v>
      </c>
      <c r="L11" s="10">
        <v>95</v>
      </c>
      <c r="M11" s="21" t="s">
        <v>58</v>
      </c>
      <c r="N11" s="21" t="s">
        <v>56</v>
      </c>
      <c r="O11" s="10">
        <v>92</v>
      </c>
      <c r="P11" s="10">
        <v>88</v>
      </c>
      <c r="Q11" s="21" t="s">
        <v>56</v>
      </c>
      <c r="R11" s="21" t="s">
        <v>56</v>
      </c>
      <c r="S11" s="10">
        <v>95</v>
      </c>
      <c r="T11" s="21" t="s">
        <v>56</v>
      </c>
      <c r="U11" s="21" t="s">
        <v>56</v>
      </c>
      <c r="V11" s="10">
        <v>80</v>
      </c>
      <c r="W11" s="21" t="s">
        <v>58</v>
      </c>
      <c r="X11" s="21" t="s">
        <v>56</v>
      </c>
      <c r="Y11" s="21" t="s">
        <v>56</v>
      </c>
      <c r="Z11" s="10">
        <v>95</v>
      </c>
      <c r="AA11" s="10">
        <v>77</v>
      </c>
      <c r="AB11" s="14">
        <f t="shared" si="0"/>
        <v>2919</v>
      </c>
      <c r="AC11" s="14">
        <f t="shared" si="1"/>
        <v>33</v>
      </c>
      <c r="AD11" s="14">
        <f t="shared" si="2"/>
        <v>88.4545454545455</v>
      </c>
      <c r="AE11" s="15"/>
      <c r="AF11" s="20" t="s">
        <v>72</v>
      </c>
      <c r="AG11" s="21" t="s">
        <v>73</v>
      </c>
      <c r="AH11" s="21" t="s">
        <v>56</v>
      </c>
      <c r="AI11" s="10">
        <v>90</v>
      </c>
      <c r="AJ11" s="10">
        <v>87</v>
      </c>
      <c r="AK11" s="21" t="s">
        <v>58</v>
      </c>
      <c r="AL11" s="21" t="s">
        <v>58</v>
      </c>
      <c r="AM11" s="10">
        <v>86</v>
      </c>
      <c r="AN11" s="21" t="s">
        <v>58</v>
      </c>
      <c r="AO11" s="10">
        <v>84</v>
      </c>
      <c r="AP11" s="21" t="s">
        <v>58</v>
      </c>
      <c r="AQ11" s="21" t="s">
        <v>56</v>
      </c>
      <c r="AR11" s="21" t="s">
        <v>57</v>
      </c>
      <c r="AS11" s="10">
        <v>79</v>
      </c>
      <c r="AT11" s="21" t="s">
        <v>59</v>
      </c>
      <c r="AU11" s="10"/>
      <c r="AV11" s="14">
        <f t="shared" si="8"/>
        <v>1835</v>
      </c>
      <c r="AW11" s="14">
        <f t="shared" si="9"/>
        <v>21.5</v>
      </c>
      <c r="AX11" s="14">
        <f t="shared" si="10"/>
        <v>85.3488372093023</v>
      </c>
      <c r="AY11" s="14">
        <f t="shared" si="3"/>
        <v>4754</v>
      </c>
      <c r="AZ11" s="14">
        <f t="shared" si="11"/>
        <v>54.5</v>
      </c>
      <c r="BA11" s="14">
        <f t="shared" si="12"/>
        <v>87.2293577981651</v>
      </c>
      <c r="BB11" s="14">
        <f t="shared" si="6"/>
        <v>0</v>
      </c>
      <c r="BC11" s="14">
        <f t="shared" si="7"/>
        <v>87.2293577981651</v>
      </c>
    </row>
    <row r="12" spans="1:55">
      <c r="A12" s="8">
        <v>9</v>
      </c>
      <c r="B12" s="20" t="s">
        <v>74</v>
      </c>
      <c r="C12" s="21" t="s">
        <v>75</v>
      </c>
      <c r="D12" s="21" t="s">
        <v>56</v>
      </c>
      <c r="E12" s="21" t="s">
        <v>56</v>
      </c>
      <c r="F12" s="10">
        <v>85</v>
      </c>
      <c r="G12" s="21" t="s">
        <v>56</v>
      </c>
      <c r="H12" s="10">
        <v>95</v>
      </c>
      <c r="I12" s="21" t="s">
        <v>56</v>
      </c>
      <c r="J12" s="10">
        <v>88</v>
      </c>
      <c r="K12" s="21" t="s">
        <v>58</v>
      </c>
      <c r="L12" s="10">
        <v>91</v>
      </c>
      <c r="M12" s="21" t="s">
        <v>58</v>
      </c>
      <c r="N12" s="21" t="s">
        <v>56</v>
      </c>
      <c r="O12" s="10">
        <v>90</v>
      </c>
      <c r="P12" s="10">
        <v>92</v>
      </c>
      <c r="Q12" s="21" t="s">
        <v>56</v>
      </c>
      <c r="R12" s="21" t="s">
        <v>56</v>
      </c>
      <c r="S12" s="10">
        <v>91</v>
      </c>
      <c r="T12" s="21" t="s">
        <v>56</v>
      </c>
      <c r="U12" s="21" t="s">
        <v>56</v>
      </c>
      <c r="V12" s="10">
        <v>94</v>
      </c>
      <c r="W12" s="21" t="s">
        <v>59</v>
      </c>
      <c r="X12" s="21" t="s">
        <v>56</v>
      </c>
      <c r="Y12" s="21" t="s">
        <v>56</v>
      </c>
      <c r="Z12" s="10">
        <v>82</v>
      </c>
      <c r="AA12" s="10">
        <v>88</v>
      </c>
      <c r="AB12" s="14">
        <f t="shared" si="0"/>
        <v>2925</v>
      </c>
      <c r="AC12" s="14">
        <f t="shared" si="1"/>
        <v>33</v>
      </c>
      <c r="AD12" s="14">
        <f t="shared" si="2"/>
        <v>88.6363636363636</v>
      </c>
      <c r="AE12" s="15"/>
      <c r="AF12" s="20" t="s">
        <v>74</v>
      </c>
      <c r="AG12" s="21" t="s">
        <v>75</v>
      </c>
      <c r="AH12" s="10">
        <v>77</v>
      </c>
      <c r="AI12" s="10">
        <v>94</v>
      </c>
      <c r="AJ12" s="10">
        <v>94</v>
      </c>
      <c r="AK12" s="21" t="s">
        <v>58</v>
      </c>
      <c r="AL12" s="21" t="s">
        <v>59</v>
      </c>
      <c r="AM12" s="10">
        <v>88</v>
      </c>
      <c r="AN12" s="21" t="s">
        <v>58</v>
      </c>
      <c r="AO12" s="10">
        <v>84</v>
      </c>
      <c r="AP12" s="21" t="s">
        <v>59</v>
      </c>
      <c r="AQ12" s="21" t="s">
        <v>56</v>
      </c>
      <c r="AR12" s="21" t="s">
        <v>57</v>
      </c>
      <c r="AS12" s="10">
        <v>76</v>
      </c>
      <c r="AT12" s="21" t="s">
        <v>59</v>
      </c>
      <c r="AU12" s="10">
        <v>92</v>
      </c>
      <c r="AV12" s="14">
        <f>(AH12*3.5+AI12*3+AJ12*2+AK12*3+AL12*1+AM12*2.5+AP12*2+AR12*1+AS12*2+AT12*1+AN12*2+AO12*2)+AU12*2.5</f>
        <v>2329.5</v>
      </c>
      <c r="AW12" s="14">
        <f>3.5+3+2+3+1+2.5+2+2+2+1+2+1+2.5</f>
        <v>27.5</v>
      </c>
      <c r="AX12" s="14">
        <f t="shared" si="10"/>
        <v>84.7090909090909</v>
      </c>
      <c r="AY12" s="14">
        <f t="shared" si="3"/>
        <v>5254.5</v>
      </c>
      <c r="AZ12" s="14">
        <f t="shared" ref="AZ12:AZ14" si="13">(AW12+AC12)</f>
        <v>60.5</v>
      </c>
      <c r="BA12" s="14">
        <f t="shared" ref="BA12:BA14" si="14">AY12/AZ12</f>
        <v>86.8512396694215</v>
      </c>
      <c r="BB12" s="14">
        <f t="shared" si="6"/>
        <v>0</v>
      </c>
      <c r="BC12" s="14">
        <f t="shared" si="7"/>
        <v>86.8512396694215</v>
      </c>
    </row>
    <row r="13" spans="1:55">
      <c r="A13" s="8">
        <v>10</v>
      </c>
      <c r="B13" s="20" t="s">
        <v>76</v>
      </c>
      <c r="C13" s="21" t="s">
        <v>77</v>
      </c>
      <c r="D13" s="21" t="s">
        <v>56</v>
      </c>
      <c r="E13" s="21" t="s">
        <v>56</v>
      </c>
      <c r="F13" s="10">
        <v>90</v>
      </c>
      <c r="G13" s="21" t="s">
        <v>56</v>
      </c>
      <c r="H13" s="10">
        <v>95</v>
      </c>
      <c r="I13" s="21" t="s">
        <v>56</v>
      </c>
      <c r="J13" s="10">
        <v>88</v>
      </c>
      <c r="K13" s="21" t="s">
        <v>58</v>
      </c>
      <c r="L13" s="10">
        <v>86</v>
      </c>
      <c r="M13" s="21" t="s">
        <v>58</v>
      </c>
      <c r="N13" s="21" t="s">
        <v>56</v>
      </c>
      <c r="O13" s="10">
        <v>89</v>
      </c>
      <c r="P13" s="10">
        <v>84</v>
      </c>
      <c r="Q13" s="21" t="s">
        <v>56</v>
      </c>
      <c r="R13" s="21" t="s">
        <v>56</v>
      </c>
      <c r="S13" s="10">
        <v>85</v>
      </c>
      <c r="T13" s="21" t="s">
        <v>56</v>
      </c>
      <c r="U13" s="21" t="s">
        <v>56</v>
      </c>
      <c r="V13" s="10">
        <v>80</v>
      </c>
      <c r="W13" s="21" t="s">
        <v>58</v>
      </c>
      <c r="X13" s="21" t="s">
        <v>56</v>
      </c>
      <c r="Y13" s="21" t="s">
        <v>56</v>
      </c>
      <c r="Z13" s="10">
        <v>100</v>
      </c>
      <c r="AA13" s="10">
        <v>82</v>
      </c>
      <c r="AB13" s="14">
        <f t="shared" si="0"/>
        <v>2887</v>
      </c>
      <c r="AC13" s="14">
        <f t="shared" si="1"/>
        <v>33</v>
      </c>
      <c r="AD13" s="14">
        <f t="shared" si="2"/>
        <v>87.4848484848485</v>
      </c>
      <c r="AE13" s="15"/>
      <c r="AF13" s="20" t="s">
        <v>76</v>
      </c>
      <c r="AG13" s="21" t="s">
        <v>77</v>
      </c>
      <c r="AH13" s="10">
        <v>90</v>
      </c>
      <c r="AI13" s="10">
        <v>90</v>
      </c>
      <c r="AJ13" s="10">
        <v>87</v>
      </c>
      <c r="AK13" s="21" t="s">
        <v>59</v>
      </c>
      <c r="AL13" s="21" t="s">
        <v>57</v>
      </c>
      <c r="AM13" s="10">
        <v>89</v>
      </c>
      <c r="AN13" s="21" t="s">
        <v>58</v>
      </c>
      <c r="AO13" s="21" t="s">
        <v>56</v>
      </c>
      <c r="AP13" s="21" t="s">
        <v>58</v>
      </c>
      <c r="AQ13" s="21" t="s">
        <v>56</v>
      </c>
      <c r="AR13" s="21" t="s">
        <v>57</v>
      </c>
      <c r="AS13" s="10">
        <v>69</v>
      </c>
      <c r="AT13" s="21" t="s">
        <v>58</v>
      </c>
      <c r="AU13" s="10">
        <v>91</v>
      </c>
      <c r="AV13" s="14">
        <f>SUM(AH13*3.5+AI13*3+AJ13*2+AK13*3+AL13*1+AM13*2.5+AN13*2+AP13*2+AR13*1+AS13*2+AT13*1+AU13*2.5)</f>
        <v>2187</v>
      </c>
      <c r="AW13" s="14">
        <f>3.5+3+2+3+1+2.5+2+2+1+2+1+2.5</f>
        <v>25.5</v>
      </c>
      <c r="AX13" s="14">
        <f>AV13/AW13</f>
        <v>85.7647058823529</v>
      </c>
      <c r="AY13" s="14">
        <f>AV13+AB13</f>
        <v>5074</v>
      </c>
      <c r="AZ13" s="14">
        <f t="shared" si="13"/>
        <v>58.5</v>
      </c>
      <c r="BA13" s="14">
        <f t="shared" si="14"/>
        <v>86.7350427350427</v>
      </c>
      <c r="BB13" s="14">
        <f t="shared" si="6"/>
        <v>0</v>
      </c>
      <c r="BC13" s="14">
        <f t="shared" si="7"/>
        <v>86.7350427350427</v>
      </c>
    </row>
    <row r="14" spans="1:55">
      <c r="A14" s="8">
        <v>11</v>
      </c>
      <c r="B14" s="20" t="s">
        <v>78</v>
      </c>
      <c r="C14" s="21" t="s">
        <v>79</v>
      </c>
      <c r="D14" s="21" t="s">
        <v>56</v>
      </c>
      <c r="E14" s="21" t="s">
        <v>56</v>
      </c>
      <c r="F14" s="10">
        <v>95</v>
      </c>
      <c r="G14" s="21" t="s">
        <v>56</v>
      </c>
      <c r="H14" s="10">
        <v>93</v>
      </c>
      <c r="I14" s="21" t="s">
        <v>56</v>
      </c>
      <c r="J14" s="10">
        <v>81</v>
      </c>
      <c r="K14" s="21" t="s">
        <v>57</v>
      </c>
      <c r="L14" s="10">
        <v>93</v>
      </c>
      <c r="M14" s="21" t="s">
        <v>58</v>
      </c>
      <c r="N14" s="21" t="s">
        <v>56</v>
      </c>
      <c r="O14" s="10">
        <v>87</v>
      </c>
      <c r="P14" s="10">
        <v>90</v>
      </c>
      <c r="Q14" s="21" t="s">
        <v>56</v>
      </c>
      <c r="R14" s="21" t="s">
        <v>56</v>
      </c>
      <c r="S14" s="10">
        <v>81</v>
      </c>
      <c r="T14" s="21" t="s">
        <v>56</v>
      </c>
      <c r="U14" s="21" t="s">
        <v>56</v>
      </c>
      <c r="V14" s="10">
        <v>80</v>
      </c>
      <c r="W14" s="21" t="s">
        <v>58</v>
      </c>
      <c r="X14" s="21" t="s">
        <v>56</v>
      </c>
      <c r="Y14" s="21" t="s">
        <v>56</v>
      </c>
      <c r="Z14" s="10">
        <v>100</v>
      </c>
      <c r="AA14" s="10">
        <v>92</v>
      </c>
      <c r="AB14" s="14">
        <f t="shared" si="0"/>
        <v>2954</v>
      </c>
      <c r="AC14" s="14">
        <f t="shared" si="1"/>
        <v>33</v>
      </c>
      <c r="AD14" s="14">
        <f t="shared" si="2"/>
        <v>89.5151515151515</v>
      </c>
      <c r="AE14" s="15"/>
      <c r="AF14" s="20" t="s">
        <v>78</v>
      </c>
      <c r="AG14" s="21" t="s">
        <v>79</v>
      </c>
      <c r="AH14" s="10">
        <v>73</v>
      </c>
      <c r="AI14" s="10">
        <v>86</v>
      </c>
      <c r="AJ14" s="10">
        <v>94</v>
      </c>
      <c r="AK14" s="21" t="s">
        <v>59</v>
      </c>
      <c r="AL14" s="21" t="s">
        <v>58</v>
      </c>
      <c r="AM14" s="10">
        <v>89</v>
      </c>
      <c r="AN14" s="21" t="s">
        <v>56</v>
      </c>
      <c r="AO14" s="21" t="s">
        <v>56</v>
      </c>
      <c r="AP14" s="21" t="s">
        <v>58</v>
      </c>
      <c r="AQ14" s="21" t="s">
        <v>56</v>
      </c>
      <c r="AR14" s="21" t="s">
        <v>57</v>
      </c>
      <c r="AS14" s="10">
        <v>65</v>
      </c>
      <c r="AT14" s="21" t="s">
        <v>59</v>
      </c>
      <c r="AU14" s="10">
        <v>93</v>
      </c>
      <c r="AV14" s="14">
        <f>(AH14*3.5+AI14*3+AJ14*2+AK14*3+AL14*1+AM14*2.5+AP14*2+AR14*1+AS14*2+AT14*1)+AU14*2.5</f>
        <v>1936.5</v>
      </c>
      <c r="AW14" s="14">
        <f>(3.5+3+2+3+1+2.5+2+1+2+1)+2.5</f>
        <v>23.5</v>
      </c>
      <c r="AX14" s="14">
        <f t="shared" ref="AX14:AX16" si="15">(AV14/AW14)</f>
        <v>82.4042553191489</v>
      </c>
      <c r="AY14" s="14">
        <f t="shared" ref="AY14:AY20" si="16">(AB14+AV14)</f>
        <v>4890.5</v>
      </c>
      <c r="AZ14" s="14">
        <f t="shared" si="13"/>
        <v>56.5</v>
      </c>
      <c r="BA14" s="14">
        <f t="shared" si="14"/>
        <v>86.5575221238938</v>
      </c>
      <c r="BB14" s="14">
        <f t="shared" si="6"/>
        <v>0</v>
      </c>
      <c r="BC14" s="14">
        <f t="shared" si="7"/>
        <v>86.5575221238938</v>
      </c>
    </row>
    <row r="15" spans="1:55">
      <c r="A15" s="8">
        <v>12</v>
      </c>
      <c r="B15" s="20" t="s">
        <v>80</v>
      </c>
      <c r="C15" s="21" t="s">
        <v>81</v>
      </c>
      <c r="D15" s="21" t="s">
        <v>56</v>
      </c>
      <c r="E15" s="21" t="s">
        <v>56</v>
      </c>
      <c r="F15" s="10">
        <v>88</v>
      </c>
      <c r="G15" s="21" t="s">
        <v>56</v>
      </c>
      <c r="H15" s="10">
        <v>93</v>
      </c>
      <c r="I15" s="21" t="s">
        <v>56</v>
      </c>
      <c r="J15" s="10">
        <v>88</v>
      </c>
      <c r="K15" s="21" t="s">
        <v>57</v>
      </c>
      <c r="L15" s="10">
        <v>97</v>
      </c>
      <c r="M15" s="21" t="s">
        <v>58</v>
      </c>
      <c r="N15" s="21" t="s">
        <v>56</v>
      </c>
      <c r="O15" s="10">
        <v>87</v>
      </c>
      <c r="P15" s="10">
        <v>89</v>
      </c>
      <c r="Q15" s="21" t="s">
        <v>56</v>
      </c>
      <c r="R15" s="21" t="s">
        <v>56</v>
      </c>
      <c r="S15" s="10">
        <v>86</v>
      </c>
      <c r="T15" s="21" t="s">
        <v>56</v>
      </c>
      <c r="U15" s="21" t="s">
        <v>56</v>
      </c>
      <c r="V15" s="10">
        <v>60</v>
      </c>
      <c r="W15" s="21" t="s">
        <v>58</v>
      </c>
      <c r="X15" s="21" t="s">
        <v>56</v>
      </c>
      <c r="Y15" s="21" t="s">
        <v>56</v>
      </c>
      <c r="Z15" s="10">
        <v>100</v>
      </c>
      <c r="AA15" s="10">
        <v>87</v>
      </c>
      <c r="AB15" s="14">
        <f t="shared" si="0"/>
        <v>2914</v>
      </c>
      <c r="AC15" s="14">
        <f t="shared" si="1"/>
        <v>33</v>
      </c>
      <c r="AD15" s="14">
        <f t="shared" si="2"/>
        <v>88.3030303030303</v>
      </c>
      <c r="AE15" s="15"/>
      <c r="AF15" s="20" t="s">
        <v>80</v>
      </c>
      <c r="AG15" s="21" t="s">
        <v>81</v>
      </c>
      <c r="AH15" s="21" t="s">
        <v>56</v>
      </c>
      <c r="AI15" s="10">
        <v>92</v>
      </c>
      <c r="AJ15" s="10">
        <v>84</v>
      </c>
      <c r="AK15" s="21" t="s">
        <v>59</v>
      </c>
      <c r="AL15" s="21" t="s">
        <v>59</v>
      </c>
      <c r="AM15" s="10"/>
      <c r="AN15" s="21" t="s">
        <v>58</v>
      </c>
      <c r="AO15" s="10">
        <v>76</v>
      </c>
      <c r="AP15" s="21" t="s">
        <v>58</v>
      </c>
      <c r="AQ15" s="21" t="s">
        <v>56</v>
      </c>
      <c r="AR15" s="21" t="s">
        <v>57</v>
      </c>
      <c r="AS15" s="10">
        <v>82</v>
      </c>
      <c r="AT15" s="21" t="s">
        <v>58</v>
      </c>
      <c r="AU15" s="10">
        <v>87</v>
      </c>
      <c r="AV15" s="14">
        <f>SUM(AI15*3+AJ15*2+AK15*3+AL15*1+AM15*2.5+AN15*2+AO15*2+AP15*2+AR15*1+AS15*2+AT15*1)+AU15*2.5</f>
        <v>1797.5</v>
      </c>
      <c r="AW15" s="14">
        <f>(3+2+3+1+2+2+2+1+2+1)+2.5</f>
        <v>21.5</v>
      </c>
      <c r="AX15" s="14">
        <f t="shared" si="15"/>
        <v>83.6046511627907</v>
      </c>
      <c r="AY15" s="14">
        <f t="shared" si="16"/>
        <v>4711.5</v>
      </c>
      <c r="AZ15" s="14">
        <f t="shared" ref="AZ15:AZ18" si="17">(AC15+AW15)</f>
        <v>54.5</v>
      </c>
      <c r="BA15" s="14">
        <f t="shared" ref="BA15:BA18" si="18">(AY15/AZ15)</f>
        <v>86.4495412844037</v>
      </c>
      <c r="BB15" s="14">
        <f t="shared" si="6"/>
        <v>0</v>
      </c>
      <c r="BC15" s="14">
        <f t="shared" si="7"/>
        <v>86.4495412844037</v>
      </c>
    </row>
    <row r="16" spans="1:55">
      <c r="A16" s="8">
        <v>13</v>
      </c>
      <c r="B16" s="20" t="s">
        <v>82</v>
      </c>
      <c r="C16" s="21" t="s">
        <v>83</v>
      </c>
      <c r="D16" s="21" t="s">
        <v>56</v>
      </c>
      <c r="E16" s="21" t="s">
        <v>56</v>
      </c>
      <c r="F16" s="10">
        <v>89</v>
      </c>
      <c r="G16" s="21" t="s">
        <v>56</v>
      </c>
      <c r="H16" s="10">
        <v>96</v>
      </c>
      <c r="I16" s="21" t="s">
        <v>56</v>
      </c>
      <c r="J16" s="10">
        <v>87</v>
      </c>
      <c r="K16" s="21" t="s">
        <v>58</v>
      </c>
      <c r="L16" s="10">
        <v>84</v>
      </c>
      <c r="M16" s="21" t="s">
        <v>58</v>
      </c>
      <c r="N16" s="21" t="s">
        <v>56</v>
      </c>
      <c r="O16" s="10">
        <v>80</v>
      </c>
      <c r="P16" s="10">
        <v>88</v>
      </c>
      <c r="Q16" s="21" t="s">
        <v>56</v>
      </c>
      <c r="R16" s="21" t="s">
        <v>56</v>
      </c>
      <c r="S16" s="10">
        <v>90</v>
      </c>
      <c r="T16" s="21" t="s">
        <v>56</v>
      </c>
      <c r="U16" s="21" t="s">
        <v>56</v>
      </c>
      <c r="V16" s="10">
        <v>80</v>
      </c>
      <c r="W16" s="21" t="s">
        <v>84</v>
      </c>
      <c r="X16" s="21" t="s">
        <v>56</v>
      </c>
      <c r="Y16" s="21" t="s">
        <v>56</v>
      </c>
      <c r="Z16" s="10">
        <v>95</v>
      </c>
      <c r="AA16" s="10">
        <v>78</v>
      </c>
      <c r="AB16" s="14">
        <f t="shared" si="0"/>
        <v>2838</v>
      </c>
      <c r="AC16" s="14">
        <f t="shared" si="1"/>
        <v>33</v>
      </c>
      <c r="AD16" s="14">
        <f t="shared" si="2"/>
        <v>86</v>
      </c>
      <c r="AE16" s="15"/>
      <c r="AF16" s="20" t="s">
        <v>82</v>
      </c>
      <c r="AG16" s="21" t="s">
        <v>83</v>
      </c>
      <c r="AH16" s="21" t="s">
        <v>56</v>
      </c>
      <c r="AI16" s="10">
        <v>94</v>
      </c>
      <c r="AJ16" s="10">
        <v>87</v>
      </c>
      <c r="AK16" s="21" t="s">
        <v>58</v>
      </c>
      <c r="AL16" s="21" t="s">
        <v>58</v>
      </c>
      <c r="AM16" s="10">
        <v>85</v>
      </c>
      <c r="AN16" s="21" t="s">
        <v>58</v>
      </c>
      <c r="AO16" s="10">
        <v>83</v>
      </c>
      <c r="AP16" s="21" t="s">
        <v>58</v>
      </c>
      <c r="AQ16" s="21" t="s">
        <v>56</v>
      </c>
      <c r="AR16" s="21" t="s">
        <v>57</v>
      </c>
      <c r="AS16" s="10">
        <v>70</v>
      </c>
      <c r="AT16" s="21" t="s">
        <v>59</v>
      </c>
      <c r="AU16" s="10"/>
      <c r="AV16" s="14">
        <f>SUM(AI16*3+AJ16*2+AK16*3+AL16*1+AM16*2.5+AN16*2+AO16*2+AP16*2+AR16*1+AS16*2+AT16*1)</f>
        <v>1824.5</v>
      </c>
      <c r="AW16" s="14">
        <f>(3+2+3+1+2.5+2+2+2+1+2+1)</f>
        <v>21.5</v>
      </c>
      <c r="AX16" s="14">
        <f t="shared" si="15"/>
        <v>84.8604651162791</v>
      </c>
      <c r="AY16" s="14">
        <f t="shared" si="16"/>
        <v>4662.5</v>
      </c>
      <c r="AZ16" s="14">
        <f t="shared" si="17"/>
        <v>54.5</v>
      </c>
      <c r="BA16" s="14">
        <f t="shared" si="18"/>
        <v>85.5504587155963</v>
      </c>
      <c r="BB16" s="14">
        <v>0.5</v>
      </c>
      <c r="BC16" s="14">
        <f t="shared" si="7"/>
        <v>86.0504587155963</v>
      </c>
    </row>
    <row r="17" spans="1:55">
      <c r="A17" s="8">
        <v>14</v>
      </c>
      <c r="B17" s="20" t="s">
        <v>85</v>
      </c>
      <c r="C17" s="21" t="s">
        <v>86</v>
      </c>
      <c r="D17" s="21" t="s">
        <v>56</v>
      </c>
      <c r="E17" s="21" t="s">
        <v>56</v>
      </c>
      <c r="F17" s="10">
        <v>86</v>
      </c>
      <c r="G17" s="21" t="s">
        <v>56</v>
      </c>
      <c r="H17" s="10">
        <v>92</v>
      </c>
      <c r="I17" s="21" t="s">
        <v>56</v>
      </c>
      <c r="J17" s="10">
        <v>88</v>
      </c>
      <c r="K17" s="21" t="s">
        <v>57</v>
      </c>
      <c r="L17" s="10">
        <v>86</v>
      </c>
      <c r="M17" s="21" t="s">
        <v>58</v>
      </c>
      <c r="N17" s="21" t="s">
        <v>56</v>
      </c>
      <c r="O17" s="10">
        <v>87</v>
      </c>
      <c r="P17" s="10">
        <v>81</v>
      </c>
      <c r="Q17" s="21" t="s">
        <v>56</v>
      </c>
      <c r="R17" s="21" t="s">
        <v>56</v>
      </c>
      <c r="S17" s="10">
        <v>87</v>
      </c>
      <c r="T17" s="21" t="s">
        <v>56</v>
      </c>
      <c r="U17" s="21" t="s">
        <v>56</v>
      </c>
      <c r="V17" s="10">
        <v>87</v>
      </c>
      <c r="W17" s="21" t="s">
        <v>58</v>
      </c>
      <c r="X17" s="21" t="s">
        <v>56</v>
      </c>
      <c r="Y17" s="21" t="s">
        <v>56</v>
      </c>
      <c r="Z17" s="10">
        <v>95</v>
      </c>
      <c r="AA17" s="10">
        <v>88</v>
      </c>
      <c r="AB17" s="14">
        <f t="shared" si="0"/>
        <v>2909</v>
      </c>
      <c r="AC17" s="14">
        <f t="shared" si="1"/>
        <v>33</v>
      </c>
      <c r="AD17" s="14">
        <f t="shared" si="2"/>
        <v>88.1515151515152</v>
      </c>
      <c r="AE17" s="15"/>
      <c r="AF17" s="20" t="s">
        <v>85</v>
      </c>
      <c r="AG17" s="21" t="s">
        <v>86</v>
      </c>
      <c r="AH17" s="10">
        <v>69</v>
      </c>
      <c r="AI17" s="10">
        <v>89</v>
      </c>
      <c r="AJ17" s="10">
        <v>92</v>
      </c>
      <c r="AK17" s="21" t="s">
        <v>59</v>
      </c>
      <c r="AL17" s="21" t="s">
        <v>59</v>
      </c>
      <c r="AM17" s="10">
        <v>85</v>
      </c>
      <c r="AN17" s="21" t="s">
        <v>58</v>
      </c>
      <c r="AO17" s="21" t="s">
        <v>56</v>
      </c>
      <c r="AP17" s="21" t="s">
        <v>58</v>
      </c>
      <c r="AQ17" s="21" t="s">
        <v>56</v>
      </c>
      <c r="AR17" s="21" t="s">
        <v>57</v>
      </c>
      <c r="AS17" s="10">
        <v>73</v>
      </c>
      <c r="AT17" s="21" t="s">
        <v>58</v>
      </c>
      <c r="AU17" s="10">
        <v>97</v>
      </c>
      <c r="AV17" s="14">
        <f>SUM(AH17*3.5+AI17*3+AJ17*2+AK17*3+AL17*1+AM17*2.5+AN17*2+AP17*2+AR17*1+AS17*2+AT17*1)+AU17*2.5</f>
        <v>2113.5</v>
      </c>
      <c r="AW17" s="14">
        <f>23+2.5</f>
        <v>25.5</v>
      </c>
      <c r="AX17" s="14">
        <f>AV17/AW17</f>
        <v>82.8823529411765</v>
      </c>
      <c r="AY17" s="14">
        <f t="shared" si="16"/>
        <v>5022.5</v>
      </c>
      <c r="AZ17" s="14">
        <f t="shared" ref="AZ17:AZ22" si="19">(AW17+AC17)</f>
        <v>58.5</v>
      </c>
      <c r="BA17" s="14">
        <f t="shared" ref="BA17:BA22" si="20">AY17/AZ17</f>
        <v>85.8547008547009</v>
      </c>
      <c r="BB17" s="14">
        <f t="shared" ref="BB17:BB81" si="21">0</f>
        <v>0</v>
      </c>
      <c r="BC17" s="14">
        <f t="shared" si="7"/>
        <v>85.8547008547009</v>
      </c>
    </row>
    <row r="18" spans="1:55">
      <c r="A18" s="8">
        <v>15</v>
      </c>
      <c r="B18" s="20" t="s">
        <v>87</v>
      </c>
      <c r="C18" s="21" t="s">
        <v>88</v>
      </c>
      <c r="D18" s="21" t="s">
        <v>56</v>
      </c>
      <c r="E18" s="21" t="s">
        <v>56</v>
      </c>
      <c r="F18" s="10">
        <v>88</v>
      </c>
      <c r="G18" s="21" t="s">
        <v>56</v>
      </c>
      <c r="H18" s="10">
        <v>80</v>
      </c>
      <c r="I18" s="21" t="s">
        <v>56</v>
      </c>
      <c r="J18" s="10">
        <v>86</v>
      </c>
      <c r="K18" s="21" t="s">
        <v>57</v>
      </c>
      <c r="L18" s="10">
        <v>72</v>
      </c>
      <c r="M18" s="21" t="s">
        <v>58</v>
      </c>
      <c r="N18" s="21" t="s">
        <v>56</v>
      </c>
      <c r="O18" s="10">
        <v>83</v>
      </c>
      <c r="P18" s="10">
        <v>94</v>
      </c>
      <c r="Q18" s="21" t="s">
        <v>56</v>
      </c>
      <c r="R18" s="21" t="s">
        <v>56</v>
      </c>
      <c r="S18" s="10">
        <v>81</v>
      </c>
      <c r="T18" s="21" t="s">
        <v>56</v>
      </c>
      <c r="U18" s="21" t="s">
        <v>56</v>
      </c>
      <c r="V18" s="10">
        <v>93</v>
      </c>
      <c r="W18" s="21" t="s">
        <v>59</v>
      </c>
      <c r="X18" s="21" t="s">
        <v>56</v>
      </c>
      <c r="Y18" s="21" t="s">
        <v>56</v>
      </c>
      <c r="Z18" s="10">
        <v>100</v>
      </c>
      <c r="AA18" s="10">
        <v>92</v>
      </c>
      <c r="AB18" s="14">
        <f t="shared" si="0"/>
        <v>2865</v>
      </c>
      <c r="AC18" s="14">
        <f t="shared" si="1"/>
        <v>33</v>
      </c>
      <c r="AD18" s="14">
        <f t="shared" si="2"/>
        <v>86.8181818181818</v>
      </c>
      <c r="AE18" s="15"/>
      <c r="AF18" s="20" t="s">
        <v>87</v>
      </c>
      <c r="AG18" s="21" t="s">
        <v>88</v>
      </c>
      <c r="AH18" s="21" t="s">
        <v>56</v>
      </c>
      <c r="AI18" s="10">
        <v>84</v>
      </c>
      <c r="AJ18" s="10">
        <v>87</v>
      </c>
      <c r="AK18" s="21" t="s">
        <v>58</v>
      </c>
      <c r="AL18" s="21" t="s">
        <v>57</v>
      </c>
      <c r="AM18" s="10">
        <v>81</v>
      </c>
      <c r="AN18" s="21" t="s">
        <v>58</v>
      </c>
      <c r="AO18" s="10">
        <v>83</v>
      </c>
      <c r="AP18" s="21" t="s">
        <v>58</v>
      </c>
      <c r="AQ18" s="21" t="s">
        <v>56</v>
      </c>
      <c r="AR18" s="21" t="s">
        <v>57</v>
      </c>
      <c r="AS18" s="10">
        <v>64</v>
      </c>
      <c r="AT18" s="21" t="s">
        <v>58</v>
      </c>
      <c r="AU18" s="10"/>
      <c r="AV18" s="14">
        <f>SUM(AI18*3+AJ18*2+AK18*3+AL18*1+AM18*2.5+AN18*2+AO18*2+AP18*2+AR18*1+AS18*2+AT18*1)</f>
        <v>1792.5</v>
      </c>
      <c r="AW18" s="14">
        <f>(3+2+3+1+2.5+2+2+2+1+2+1)</f>
        <v>21.5</v>
      </c>
      <c r="AX18" s="14">
        <f t="shared" ref="AX18:AX30" si="22">(AV18/AW18)</f>
        <v>83.3720930232558</v>
      </c>
      <c r="AY18" s="14">
        <f t="shared" si="16"/>
        <v>4657.5</v>
      </c>
      <c r="AZ18" s="14">
        <f t="shared" si="17"/>
        <v>54.5</v>
      </c>
      <c r="BA18" s="14">
        <f t="shared" si="18"/>
        <v>85.4587155963303</v>
      </c>
      <c r="BB18" s="14">
        <f t="shared" si="21"/>
        <v>0</v>
      </c>
      <c r="BC18" s="14">
        <f t="shared" si="7"/>
        <v>85.4587155963303</v>
      </c>
    </row>
    <row r="19" spans="1:55">
      <c r="A19" s="8">
        <v>16</v>
      </c>
      <c r="B19" s="20" t="s">
        <v>89</v>
      </c>
      <c r="C19" s="21" t="s">
        <v>90</v>
      </c>
      <c r="D19" s="21" t="s">
        <v>56</v>
      </c>
      <c r="E19" s="21" t="s">
        <v>56</v>
      </c>
      <c r="F19" s="10">
        <v>96</v>
      </c>
      <c r="G19" s="21" t="s">
        <v>56</v>
      </c>
      <c r="H19" s="10">
        <v>94</v>
      </c>
      <c r="I19" s="21" t="s">
        <v>56</v>
      </c>
      <c r="J19" s="10">
        <v>82</v>
      </c>
      <c r="K19" s="21" t="s">
        <v>58</v>
      </c>
      <c r="L19" s="10">
        <v>87</v>
      </c>
      <c r="M19" s="21" t="s">
        <v>58</v>
      </c>
      <c r="N19" s="21" t="s">
        <v>56</v>
      </c>
      <c r="O19" s="10">
        <v>92</v>
      </c>
      <c r="P19" s="10">
        <v>93</v>
      </c>
      <c r="Q19" s="21" t="s">
        <v>56</v>
      </c>
      <c r="R19" s="21" t="s">
        <v>56</v>
      </c>
      <c r="S19" s="10">
        <v>95</v>
      </c>
      <c r="T19" s="21" t="s">
        <v>56</v>
      </c>
      <c r="U19" s="21" t="s">
        <v>56</v>
      </c>
      <c r="V19" s="10">
        <v>84</v>
      </c>
      <c r="W19" s="21" t="s">
        <v>59</v>
      </c>
      <c r="X19" s="21" t="s">
        <v>56</v>
      </c>
      <c r="Y19" s="21" t="s">
        <v>56</v>
      </c>
      <c r="Z19" s="10">
        <v>85</v>
      </c>
      <c r="AA19" s="10">
        <v>83</v>
      </c>
      <c r="AB19" s="14">
        <f t="shared" si="0"/>
        <v>2894</v>
      </c>
      <c r="AC19" s="14">
        <f t="shared" si="1"/>
        <v>33</v>
      </c>
      <c r="AD19" s="14">
        <f t="shared" si="2"/>
        <v>87.6969696969697</v>
      </c>
      <c r="AE19" s="15"/>
      <c r="AF19" s="20" t="s">
        <v>89</v>
      </c>
      <c r="AG19" s="21" t="s">
        <v>90</v>
      </c>
      <c r="AH19" s="10">
        <v>98</v>
      </c>
      <c r="AI19" s="10">
        <v>90</v>
      </c>
      <c r="AJ19" s="10">
        <v>95</v>
      </c>
      <c r="AK19" s="21" t="s">
        <v>58</v>
      </c>
      <c r="AL19" s="21" t="s">
        <v>84</v>
      </c>
      <c r="AM19" s="10">
        <v>81</v>
      </c>
      <c r="AN19" s="21" t="s">
        <v>56</v>
      </c>
      <c r="AO19" s="21" t="s">
        <v>56</v>
      </c>
      <c r="AP19" s="21" t="s">
        <v>58</v>
      </c>
      <c r="AQ19" s="21" t="s">
        <v>56</v>
      </c>
      <c r="AR19" s="21" t="s">
        <v>57</v>
      </c>
      <c r="AS19" s="10">
        <v>74</v>
      </c>
      <c r="AT19" s="21" t="s">
        <v>58</v>
      </c>
      <c r="AU19" s="10">
        <v>95</v>
      </c>
      <c r="AV19" s="14">
        <f>(AH19*3.5+AI19*3+AJ19*2+AK19*3+AL19*1+AM19*2.5+AP19*2+AR19*1+AS19*2+AT19*1+AU19*2.5)</f>
        <v>2061</v>
      </c>
      <c r="AW19" s="14">
        <f>(3.5+3+2+3+1+2.5+2+1+2+1+2+2.5)</f>
        <v>25.5</v>
      </c>
      <c r="AX19" s="14">
        <f t="shared" si="22"/>
        <v>80.8235294117647</v>
      </c>
      <c r="AY19" s="14">
        <f t="shared" si="16"/>
        <v>4955</v>
      </c>
      <c r="AZ19" s="14">
        <f t="shared" si="19"/>
        <v>58.5</v>
      </c>
      <c r="BA19" s="14">
        <f t="shared" si="20"/>
        <v>84.7008547008547</v>
      </c>
      <c r="BB19" s="14">
        <v>0.5</v>
      </c>
      <c r="BC19" s="14">
        <f t="shared" si="7"/>
        <v>85.2008547008547</v>
      </c>
    </row>
    <row r="20" spans="1:55">
      <c r="A20" s="11">
        <v>17</v>
      </c>
      <c r="B20" s="20" t="s">
        <v>91</v>
      </c>
      <c r="C20" s="21" t="s">
        <v>92</v>
      </c>
      <c r="D20" s="21" t="s">
        <v>56</v>
      </c>
      <c r="E20" s="21" t="s">
        <v>56</v>
      </c>
      <c r="F20" s="10">
        <v>88</v>
      </c>
      <c r="G20" s="21" t="s">
        <v>56</v>
      </c>
      <c r="H20" s="10">
        <v>95</v>
      </c>
      <c r="I20" s="21" t="s">
        <v>56</v>
      </c>
      <c r="J20" s="10">
        <v>82</v>
      </c>
      <c r="K20" s="21" t="s">
        <v>57</v>
      </c>
      <c r="L20" s="10">
        <v>88</v>
      </c>
      <c r="M20" s="21" t="s">
        <v>58</v>
      </c>
      <c r="N20" s="21" t="s">
        <v>56</v>
      </c>
      <c r="O20" s="10">
        <v>87</v>
      </c>
      <c r="P20" s="10">
        <v>87</v>
      </c>
      <c r="Q20" s="21" t="s">
        <v>56</v>
      </c>
      <c r="R20" s="21" t="s">
        <v>56</v>
      </c>
      <c r="S20" s="10">
        <v>76</v>
      </c>
      <c r="T20" s="21" t="s">
        <v>56</v>
      </c>
      <c r="U20" s="21" t="s">
        <v>56</v>
      </c>
      <c r="V20" s="10">
        <v>63</v>
      </c>
      <c r="W20" s="21" t="s">
        <v>58</v>
      </c>
      <c r="X20" s="21" t="s">
        <v>56</v>
      </c>
      <c r="Y20" s="21" t="s">
        <v>56</v>
      </c>
      <c r="Z20" s="10">
        <v>100</v>
      </c>
      <c r="AA20" s="10">
        <v>93</v>
      </c>
      <c r="AB20" s="14">
        <f t="shared" si="0"/>
        <v>2861</v>
      </c>
      <c r="AC20" s="14">
        <f t="shared" si="1"/>
        <v>33</v>
      </c>
      <c r="AD20" s="14">
        <f t="shared" si="2"/>
        <v>86.6969696969697</v>
      </c>
      <c r="AE20" s="15"/>
      <c r="AF20" s="20" t="s">
        <v>91</v>
      </c>
      <c r="AG20" s="22" t="s">
        <v>92</v>
      </c>
      <c r="AH20" s="21" t="s">
        <v>56</v>
      </c>
      <c r="AI20" s="10">
        <v>91</v>
      </c>
      <c r="AJ20" s="10">
        <v>85</v>
      </c>
      <c r="AK20" s="21" t="s">
        <v>58</v>
      </c>
      <c r="AL20" s="21" t="s">
        <v>58</v>
      </c>
      <c r="AM20" s="10">
        <v>87</v>
      </c>
      <c r="AN20" s="21" t="s">
        <v>58</v>
      </c>
      <c r="AO20" s="10">
        <v>84</v>
      </c>
      <c r="AP20" s="21" t="s">
        <v>58</v>
      </c>
      <c r="AQ20" s="21" t="s">
        <v>56</v>
      </c>
      <c r="AR20" s="21" t="s">
        <v>57</v>
      </c>
      <c r="AS20" s="10">
        <v>54</v>
      </c>
      <c r="AT20" s="21" t="s">
        <v>59</v>
      </c>
      <c r="AU20" s="10">
        <v>65</v>
      </c>
      <c r="AV20" s="14">
        <f>SUM(AI20*3+AJ20*2+AK20*3+AL20*1+AM20*2.5+AN20*2+AO20*2+AP20*2+AR20*1+AS20*2+AT20*1)+AU20*2.5</f>
        <v>1949</v>
      </c>
      <c r="AW20" s="14">
        <f>(3+2+3+1+2.5+2+2+2+1+2+1)+2.5</f>
        <v>24</v>
      </c>
      <c r="AX20" s="14">
        <f t="shared" si="22"/>
        <v>81.2083333333333</v>
      </c>
      <c r="AY20" s="14">
        <f t="shared" si="16"/>
        <v>4810</v>
      </c>
      <c r="AZ20" s="14">
        <f t="shared" ref="AZ20:AZ25" si="23">(AC20+AW20)</f>
        <v>57</v>
      </c>
      <c r="BA20" s="14">
        <f t="shared" ref="BA20:BA25" si="24">(AY20/AZ20)</f>
        <v>84.3859649122807</v>
      </c>
      <c r="BB20" s="14">
        <f t="shared" si="21"/>
        <v>0</v>
      </c>
      <c r="BC20" s="14">
        <f t="shared" si="7"/>
        <v>84.3859649122807</v>
      </c>
    </row>
    <row r="21" spans="1:55">
      <c r="A21" s="8">
        <v>18</v>
      </c>
      <c r="B21" s="20" t="s">
        <v>93</v>
      </c>
      <c r="C21" s="21" t="s">
        <v>94</v>
      </c>
      <c r="D21" s="21" t="s">
        <v>56</v>
      </c>
      <c r="E21" s="21" t="s">
        <v>56</v>
      </c>
      <c r="F21" s="10">
        <v>78</v>
      </c>
      <c r="G21" s="21" t="s">
        <v>56</v>
      </c>
      <c r="H21" s="10">
        <v>89</v>
      </c>
      <c r="I21" s="10">
        <v>83</v>
      </c>
      <c r="J21" s="10">
        <v>78</v>
      </c>
      <c r="K21" s="21" t="s">
        <v>57</v>
      </c>
      <c r="L21" s="10">
        <v>80</v>
      </c>
      <c r="M21" s="21" t="s">
        <v>58</v>
      </c>
      <c r="N21" s="21" t="s">
        <v>56</v>
      </c>
      <c r="O21" s="10">
        <v>89</v>
      </c>
      <c r="P21" s="10">
        <v>90</v>
      </c>
      <c r="Q21" s="21" t="s">
        <v>56</v>
      </c>
      <c r="R21" s="21" t="s">
        <v>56</v>
      </c>
      <c r="S21" s="10">
        <v>88</v>
      </c>
      <c r="T21" s="21" t="s">
        <v>56</v>
      </c>
      <c r="U21" s="21" t="s">
        <v>56</v>
      </c>
      <c r="V21" s="10">
        <v>66</v>
      </c>
      <c r="W21" s="21" t="s">
        <v>59</v>
      </c>
      <c r="X21" s="21" t="s">
        <v>56</v>
      </c>
      <c r="Y21" s="21" t="s">
        <v>56</v>
      </c>
      <c r="Z21" s="10">
        <v>95</v>
      </c>
      <c r="AA21" s="10">
        <v>92</v>
      </c>
      <c r="AB21" s="14">
        <f>SUM(F21*2+H21*3+I21*3+J21*3+K21*3+L21*4+M21*2+O21*2+P21*3+S21*2+V21*3+W21*1+Z21*3+AA21*2)</f>
        <v>3047</v>
      </c>
      <c r="AC21" s="14">
        <v>36</v>
      </c>
      <c r="AD21" s="14">
        <f t="shared" si="2"/>
        <v>84.6388888888889</v>
      </c>
      <c r="AE21" s="15"/>
      <c r="AF21" s="20" t="s">
        <v>93</v>
      </c>
      <c r="AG21" s="21" t="s">
        <v>94</v>
      </c>
      <c r="AH21" s="10">
        <v>85</v>
      </c>
      <c r="AI21" s="10">
        <v>92</v>
      </c>
      <c r="AJ21" s="10">
        <v>84</v>
      </c>
      <c r="AK21" s="21" t="s">
        <v>58</v>
      </c>
      <c r="AL21" s="21" t="s">
        <v>59</v>
      </c>
      <c r="AM21" s="10">
        <v>82</v>
      </c>
      <c r="AN21" s="10"/>
      <c r="AO21" s="10">
        <v>81</v>
      </c>
      <c r="AP21" s="10"/>
      <c r="AQ21" s="21" t="s">
        <v>56</v>
      </c>
      <c r="AR21" s="21" t="s">
        <v>57</v>
      </c>
      <c r="AS21" s="10">
        <v>69</v>
      </c>
      <c r="AT21" s="21" t="s">
        <v>59</v>
      </c>
      <c r="AU21" s="10">
        <v>85</v>
      </c>
      <c r="AV21" s="14">
        <f>SUM(AI21*3+AJ21*2+AK21*3+AL21*1+AM21*2.5+AN21*2+AO21*2+AP21*2+AR21*1+AS21*2+AT21*1+AH21*3.5+AU21*2.5)</f>
        <v>1959</v>
      </c>
      <c r="AW21" s="14">
        <f>3.5+3+2+3+1+2.5+2+1+2+1+2.5</f>
        <v>23.5</v>
      </c>
      <c r="AX21" s="14">
        <f t="shared" si="22"/>
        <v>83.3617021276596</v>
      </c>
      <c r="AY21" s="14">
        <f>AV21+AB21</f>
        <v>5006</v>
      </c>
      <c r="AZ21" s="14">
        <f t="shared" si="19"/>
        <v>59.5</v>
      </c>
      <c r="BA21" s="14">
        <f t="shared" si="20"/>
        <v>84.1344537815126</v>
      </c>
      <c r="BB21" s="14">
        <f t="shared" si="21"/>
        <v>0</v>
      </c>
      <c r="BC21" s="14">
        <f t="shared" si="7"/>
        <v>84.1344537815126</v>
      </c>
    </row>
    <row r="22" spans="1:55">
      <c r="A22" s="11">
        <v>19</v>
      </c>
      <c r="B22" s="20" t="s">
        <v>95</v>
      </c>
      <c r="C22" s="21" t="s">
        <v>96</v>
      </c>
      <c r="D22" s="21" t="s">
        <v>56</v>
      </c>
      <c r="E22" s="21" t="s">
        <v>56</v>
      </c>
      <c r="F22" s="10">
        <v>94</v>
      </c>
      <c r="G22" s="21" t="s">
        <v>56</v>
      </c>
      <c r="H22" s="10">
        <v>89</v>
      </c>
      <c r="I22" s="21" t="s">
        <v>56</v>
      </c>
      <c r="J22" s="10">
        <v>86</v>
      </c>
      <c r="K22" s="21" t="s">
        <v>57</v>
      </c>
      <c r="L22" s="10">
        <v>88</v>
      </c>
      <c r="M22" s="21" t="s">
        <v>58</v>
      </c>
      <c r="N22" s="21" t="s">
        <v>56</v>
      </c>
      <c r="O22" s="10">
        <v>89</v>
      </c>
      <c r="P22" s="10">
        <v>89</v>
      </c>
      <c r="Q22" s="21" t="s">
        <v>56</v>
      </c>
      <c r="R22" s="21" t="s">
        <v>56</v>
      </c>
      <c r="S22" s="10">
        <v>67</v>
      </c>
      <c r="T22" s="21" t="s">
        <v>56</v>
      </c>
      <c r="U22" s="21" t="s">
        <v>56</v>
      </c>
      <c r="V22" s="10">
        <v>84</v>
      </c>
      <c r="W22" s="21" t="s">
        <v>58</v>
      </c>
      <c r="X22" s="21" t="s">
        <v>56</v>
      </c>
      <c r="Y22" s="21" t="s">
        <v>56</v>
      </c>
      <c r="Z22" s="10">
        <v>73</v>
      </c>
      <c r="AA22" s="10">
        <v>88</v>
      </c>
      <c r="AB22" s="14">
        <f t="shared" ref="AB22:AB25" si="25">SUM(F22*2+H22*3+J22*3+K22*3+L22*4+M22*2+O22*2+P22*3+S22*2+V22*3+W22*1+Z22*3+AA22*2)</f>
        <v>2831</v>
      </c>
      <c r="AC22" s="14">
        <f t="shared" ref="AC22:AC25" si="26">2+3+3+3+4+2+2+3+2+3+1+3+2</f>
        <v>33</v>
      </c>
      <c r="AD22" s="14">
        <f t="shared" si="2"/>
        <v>85.7878787878788</v>
      </c>
      <c r="AE22" s="15"/>
      <c r="AF22" s="20" t="s">
        <v>95</v>
      </c>
      <c r="AG22" s="22" t="s">
        <v>96</v>
      </c>
      <c r="AH22" s="10">
        <v>31</v>
      </c>
      <c r="AI22" s="10">
        <v>87</v>
      </c>
      <c r="AJ22" s="10">
        <v>93</v>
      </c>
      <c r="AK22" s="21" t="s">
        <v>59</v>
      </c>
      <c r="AL22" s="21" t="s">
        <v>58</v>
      </c>
      <c r="AM22" s="10">
        <v>79</v>
      </c>
      <c r="AN22" s="21" t="s">
        <v>58</v>
      </c>
      <c r="AO22" s="10">
        <v>83</v>
      </c>
      <c r="AP22" s="21" t="s">
        <v>58</v>
      </c>
      <c r="AQ22" s="21" t="s">
        <v>56</v>
      </c>
      <c r="AR22" s="21" t="s">
        <v>57</v>
      </c>
      <c r="AS22" s="10">
        <v>61</v>
      </c>
      <c r="AT22" s="21" t="s">
        <v>58</v>
      </c>
      <c r="AU22" s="10">
        <v>80</v>
      </c>
      <c r="AV22" s="14">
        <f>(AH22*3.5+AI22*3+AJ22*2+AK22*3+AL22*1+AM22*2.5+AP22*2+AR22*1+AS22*5+AT22*1+AN22*2+AO22*2)+AU22*2.5</f>
        <v>2254</v>
      </c>
      <c r="AW22" s="14">
        <f>25+2.5</f>
        <v>27.5</v>
      </c>
      <c r="AX22" s="14">
        <f t="shared" si="22"/>
        <v>81.9636363636364</v>
      </c>
      <c r="AY22" s="14">
        <f t="shared" ref="AY22:AY25" si="27">(AB22+AV22)</f>
        <v>5085</v>
      </c>
      <c r="AZ22" s="14">
        <f t="shared" si="19"/>
        <v>60.5</v>
      </c>
      <c r="BA22" s="14">
        <f t="shared" si="20"/>
        <v>84.0495867768595</v>
      </c>
      <c r="BB22" s="14">
        <f t="shared" si="21"/>
        <v>0</v>
      </c>
      <c r="BC22" s="14">
        <f t="shared" si="7"/>
        <v>84.0495867768595</v>
      </c>
    </row>
    <row r="23" spans="1:55">
      <c r="A23" s="8">
        <v>20</v>
      </c>
      <c r="B23" s="20" t="s">
        <v>97</v>
      </c>
      <c r="C23" s="21" t="s">
        <v>98</v>
      </c>
      <c r="D23" s="21" t="s">
        <v>56</v>
      </c>
      <c r="E23" s="21" t="s">
        <v>56</v>
      </c>
      <c r="F23" s="10">
        <v>89</v>
      </c>
      <c r="G23" s="21" t="s">
        <v>56</v>
      </c>
      <c r="H23" s="10">
        <v>87</v>
      </c>
      <c r="I23" s="21" t="s">
        <v>56</v>
      </c>
      <c r="J23" s="10">
        <v>88</v>
      </c>
      <c r="K23" s="21" t="s">
        <v>57</v>
      </c>
      <c r="L23" s="10">
        <v>87</v>
      </c>
      <c r="M23" s="21" t="s">
        <v>58</v>
      </c>
      <c r="N23" s="21" t="s">
        <v>56</v>
      </c>
      <c r="O23" s="10">
        <v>82</v>
      </c>
      <c r="P23" s="10">
        <v>80</v>
      </c>
      <c r="Q23" s="21" t="s">
        <v>56</v>
      </c>
      <c r="R23" s="21" t="s">
        <v>56</v>
      </c>
      <c r="S23" s="10">
        <v>71</v>
      </c>
      <c r="T23" s="21" t="s">
        <v>56</v>
      </c>
      <c r="U23" s="21" t="s">
        <v>56</v>
      </c>
      <c r="V23" s="10">
        <v>79</v>
      </c>
      <c r="W23" s="21" t="s">
        <v>58</v>
      </c>
      <c r="X23" s="21" t="s">
        <v>56</v>
      </c>
      <c r="Y23" s="21" t="s">
        <v>56</v>
      </c>
      <c r="Z23" s="10">
        <v>95</v>
      </c>
      <c r="AA23" s="10">
        <v>88</v>
      </c>
      <c r="AB23" s="14">
        <f t="shared" si="25"/>
        <v>2835</v>
      </c>
      <c r="AC23" s="14">
        <f t="shared" si="26"/>
        <v>33</v>
      </c>
      <c r="AD23" s="14">
        <f t="shared" si="2"/>
        <v>85.9090909090909</v>
      </c>
      <c r="AE23" s="15"/>
      <c r="AF23" s="20" t="s">
        <v>97</v>
      </c>
      <c r="AG23" s="21" t="s">
        <v>98</v>
      </c>
      <c r="AH23" s="21" t="s">
        <v>56</v>
      </c>
      <c r="AI23" s="10">
        <v>91</v>
      </c>
      <c r="AJ23" s="10">
        <v>91</v>
      </c>
      <c r="AK23" s="21" t="s">
        <v>59</v>
      </c>
      <c r="AL23" s="21" t="s">
        <v>59</v>
      </c>
      <c r="AM23" s="10">
        <v>77</v>
      </c>
      <c r="AN23" s="21" t="s">
        <v>58</v>
      </c>
      <c r="AO23" s="10">
        <v>83</v>
      </c>
      <c r="AP23" s="21" t="s">
        <v>58</v>
      </c>
      <c r="AQ23" s="21" t="s">
        <v>56</v>
      </c>
      <c r="AR23" s="21" t="s">
        <v>57</v>
      </c>
      <c r="AS23" s="10">
        <v>60</v>
      </c>
      <c r="AT23" s="21" t="s">
        <v>59</v>
      </c>
      <c r="AU23" s="10"/>
      <c r="AV23" s="14">
        <f t="shared" ref="AV23:AV28" si="28">SUM(AI23*3+AJ23*2+AK23*3+AL23*1+AM23*2.5+AN23*2+AO23*2+AP23*2+AR23*1+AS23*2+AT23*1)</f>
        <v>1743.5</v>
      </c>
      <c r="AW23" s="14">
        <f t="shared" ref="AW23:AW28" si="29">(3+2+3+1+2.5+2+2+2+1+2+1)</f>
        <v>21.5</v>
      </c>
      <c r="AX23" s="14">
        <f t="shared" si="22"/>
        <v>81.0930232558139</v>
      </c>
      <c r="AY23" s="14">
        <f t="shared" si="27"/>
        <v>4578.5</v>
      </c>
      <c r="AZ23" s="14">
        <f t="shared" si="23"/>
        <v>54.5</v>
      </c>
      <c r="BA23" s="14">
        <f t="shared" si="24"/>
        <v>84.0091743119266</v>
      </c>
      <c r="BB23" s="14">
        <f t="shared" si="21"/>
        <v>0</v>
      </c>
      <c r="BC23" s="14">
        <f t="shared" si="7"/>
        <v>84.0091743119266</v>
      </c>
    </row>
    <row r="24" spans="1:55">
      <c r="A24" s="8">
        <v>21</v>
      </c>
      <c r="B24" s="20" t="s">
        <v>99</v>
      </c>
      <c r="C24" s="21" t="s">
        <v>100</v>
      </c>
      <c r="D24" s="21" t="s">
        <v>56</v>
      </c>
      <c r="E24" s="21" t="s">
        <v>56</v>
      </c>
      <c r="F24" s="10">
        <v>79</v>
      </c>
      <c r="G24" s="21" t="s">
        <v>56</v>
      </c>
      <c r="H24" s="10">
        <v>92</v>
      </c>
      <c r="I24" s="21" t="s">
        <v>56</v>
      </c>
      <c r="J24" s="10">
        <v>80</v>
      </c>
      <c r="K24" s="21" t="s">
        <v>59</v>
      </c>
      <c r="L24" s="10">
        <v>88</v>
      </c>
      <c r="M24" s="21" t="s">
        <v>58</v>
      </c>
      <c r="N24" s="21" t="s">
        <v>56</v>
      </c>
      <c r="O24" s="10">
        <v>90</v>
      </c>
      <c r="P24" s="10">
        <v>89</v>
      </c>
      <c r="Q24" s="21" t="s">
        <v>56</v>
      </c>
      <c r="R24" s="21" t="s">
        <v>56</v>
      </c>
      <c r="S24" s="10">
        <v>88</v>
      </c>
      <c r="T24" s="21" t="s">
        <v>56</v>
      </c>
      <c r="U24" s="21" t="s">
        <v>56</v>
      </c>
      <c r="V24" s="10">
        <v>88</v>
      </c>
      <c r="W24" s="21" t="s">
        <v>84</v>
      </c>
      <c r="X24" s="21" t="s">
        <v>56</v>
      </c>
      <c r="Y24" s="21" t="s">
        <v>56</v>
      </c>
      <c r="Z24" s="10">
        <v>82</v>
      </c>
      <c r="AA24" s="10">
        <v>83</v>
      </c>
      <c r="AB24" s="14">
        <f t="shared" si="25"/>
        <v>2785</v>
      </c>
      <c r="AC24" s="14">
        <f t="shared" si="26"/>
        <v>33</v>
      </c>
      <c r="AD24" s="14">
        <f t="shared" si="2"/>
        <v>84.3939393939394</v>
      </c>
      <c r="AE24" s="15"/>
      <c r="AF24" s="20" t="s">
        <v>99</v>
      </c>
      <c r="AG24" s="21" t="s">
        <v>100</v>
      </c>
      <c r="AH24" s="10">
        <v>81</v>
      </c>
      <c r="AI24" s="10">
        <v>89</v>
      </c>
      <c r="AJ24" s="10">
        <v>86</v>
      </c>
      <c r="AK24" s="21" t="s">
        <v>59</v>
      </c>
      <c r="AL24" s="21" t="s">
        <v>59</v>
      </c>
      <c r="AM24" s="10">
        <v>82</v>
      </c>
      <c r="AN24" s="21" t="s">
        <v>56</v>
      </c>
      <c r="AO24" s="21" t="s">
        <v>56</v>
      </c>
      <c r="AP24" s="21" t="s">
        <v>58</v>
      </c>
      <c r="AQ24" s="21" t="s">
        <v>56</v>
      </c>
      <c r="AR24" s="21" t="s">
        <v>57</v>
      </c>
      <c r="AS24" s="10">
        <v>69</v>
      </c>
      <c r="AT24" s="21" t="s">
        <v>59</v>
      </c>
      <c r="AU24" s="10">
        <v>91</v>
      </c>
      <c r="AV24" s="14">
        <f>(AH24*3.5+AI24*3+AJ24*2+AK24*3+AL24*1+AM24*2.5+AP24*2+AR24*1+AS24*2+AT24*1)+AU24*2.5</f>
        <v>1933</v>
      </c>
      <c r="AW24" s="14">
        <f>(3.5+3+2+3+1+2.5+2+1+2+1)+2.5</f>
        <v>23.5</v>
      </c>
      <c r="AX24" s="14">
        <f t="shared" si="22"/>
        <v>82.2553191489362</v>
      </c>
      <c r="AY24" s="14">
        <f t="shared" si="27"/>
        <v>4718</v>
      </c>
      <c r="AZ24" s="14">
        <f>(AW24+AC24)</f>
        <v>56.5</v>
      </c>
      <c r="BA24" s="14">
        <f>AY24/AZ24</f>
        <v>83.5044247787611</v>
      </c>
      <c r="BB24" s="14">
        <f t="shared" si="21"/>
        <v>0</v>
      </c>
      <c r="BC24" s="14">
        <f t="shared" si="7"/>
        <v>83.5044247787611</v>
      </c>
    </row>
    <row r="25" spans="1:55">
      <c r="A25" s="8">
        <v>22</v>
      </c>
      <c r="B25" s="20" t="s">
        <v>101</v>
      </c>
      <c r="C25" s="21" t="s">
        <v>102</v>
      </c>
      <c r="D25" s="21" t="s">
        <v>56</v>
      </c>
      <c r="E25" s="21" t="s">
        <v>56</v>
      </c>
      <c r="F25" s="10">
        <v>89</v>
      </c>
      <c r="G25" s="21" t="s">
        <v>56</v>
      </c>
      <c r="H25" s="10">
        <v>88</v>
      </c>
      <c r="I25" s="21" t="s">
        <v>56</v>
      </c>
      <c r="J25" s="10">
        <v>83</v>
      </c>
      <c r="K25" s="21" t="s">
        <v>57</v>
      </c>
      <c r="L25" s="10">
        <v>84</v>
      </c>
      <c r="M25" s="21" t="s">
        <v>58</v>
      </c>
      <c r="N25" s="21" t="s">
        <v>56</v>
      </c>
      <c r="O25" s="10">
        <v>83</v>
      </c>
      <c r="P25" s="10">
        <v>90</v>
      </c>
      <c r="Q25" s="21" t="s">
        <v>56</v>
      </c>
      <c r="R25" s="21" t="s">
        <v>56</v>
      </c>
      <c r="S25" s="10">
        <v>68</v>
      </c>
      <c r="T25" s="21" t="s">
        <v>56</v>
      </c>
      <c r="U25" s="21" t="s">
        <v>56</v>
      </c>
      <c r="V25" s="10">
        <v>84</v>
      </c>
      <c r="W25" s="21" t="s">
        <v>59</v>
      </c>
      <c r="X25" s="21" t="s">
        <v>56</v>
      </c>
      <c r="Y25" s="21" t="s">
        <v>56</v>
      </c>
      <c r="Z25" s="10">
        <v>82</v>
      </c>
      <c r="AA25" s="10">
        <v>87</v>
      </c>
      <c r="AB25" s="14">
        <f t="shared" si="25"/>
        <v>2801</v>
      </c>
      <c r="AC25" s="14">
        <f t="shared" si="26"/>
        <v>33</v>
      </c>
      <c r="AD25" s="14">
        <f t="shared" si="2"/>
        <v>84.8787878787879</v>
      </c>
      <c r="AE25" s="15"/>
      <c r="AF25" s="20" t="s">
        <v>101</v>
      </c>
      <c r="AG25" s="21" t="s">
        <v>102</v>
      </c>
      <c r="AH25" s="21" t="s">
        <v>56</v>
      </c>
      <c r="AI25" s="10">
        <v>90</v>
      </c>
      <c r="AJ25" s="10">
        <v>90</v>
      </c>
      <c r="AK25" s="21" t="s">
        <v>59</v>
      </c>
      <c r="AL25" s="21" t="s">
        <v>59</v>
      </c>
      <c r="AM25" s="10">
        <v>78</v>
      </c>
      <c r="AN25" s="21" t="s">
        <v>58</v>
      </c>
      <c r="AO25" s="10">
        <v>84</v>
      </c>
      <c r="AP25" s="21" t="s">
        <v>58</v>
      </c>
      <c r="AQ25" s="21" t="s">
        <v>56</v>
      </c>
      <c r="AR25" s="21" t="s">
        <v>57</v>
      </c>
      <c r="AS25" s="10">
        <v>62</v>
      </c>
      <c r="AT25" s="21" t="s">
        <v>59</v>
      </c>
      <c r="AU25" s="10"/>
      <c r="AV25" s="14">
        <f t="shared" si="28"/>
        <v>1747</v>
      </c>
      <c r="AW25" s="14">
        <f t="shared" si="29"/>
        <v>21.5</v>
      </c>
      <c r="AX25" s="14">
        <f t="shared" si="22"/>
        <v>81.2558139534884</v>
      </c>
      <c r="AY25" s="14">
        <f t="shared" si="27"/>
        <v>4548</v>
      </c>
      <c r="AZ25" s="14">
        <f t="shared" si="23"/>
        <v>54.5</v>
      </c>
      <c r="BA25" s="14">
        <f t="shared" si="24"/>
        <v>83.4495412844037</v>
      </c>
      <c r="BB25" s="14">
        <f t="shared" si="21"/>
        <v>0</v>
      </c>
      <c r="BC25" s="14">
        <f t="shared" si="7"/>
        <v>83.4495412844037</v>
      </c>
    </row>
    <row r="26" spans="1:55">
      <c r="A26" s="8">
        <v>23</v>
      </c>
      <c r="B26" s="20" t="s">
        <v>103</v>
      </c>
      <c r="C26" s="21" t="s">
        <v>104</v>
      </c>
      <c r="D26" s="21" t="s">
        <v>56</v>
      </c>
      <c r="E26" s="21" t="s">
        <v>56</v>
      </c>
      <c r="F26" s="10">
        <v>87</v>
      </c>
      <c r="G26" s="21" t="s">
        <v>56</v>
      </c>
      <c r="H26" s="10">
        <v>95</v>
      </c>
      <c r="I26" s="10">
        <v>78</v>
      </c>
      <c r="J26" s="10">
        <v>85</v>
      </c>
      <c r="K26" s="21" t="s">
        <v>57</v>
      </c>
      <c r="L26" s="10">
        <v>83</v>
      </c>
      <c r="M26" s="21" t="s">
        <v>58</v>
      </c>
      <c r="N26" s="21" t="s">
        <v>56</v>
      </c>
      <c r="O26" s="10">
        <v>81</v>
      </c>
      <c r="P26" s="10">
        <v>84</v>
      </c>
      <c r="Q26" s="21" t="s">
        <v>56</v>
      </c>
      <c r="R26" s="21" t="s">
        <v>56</v>
      </c>
      <c r="S26" s="10">
        <v>90</v>
      </c>
      <c r="T26" s="21" t="s">
        <v>56</v>
      </c>
      <c r="U26" s="21" t="s">
        <v>56</v>
      </c>
      <c r="V26" s="10">
        <v>84</v>
      </c>
      <c r="W26" s="21" t="s">
        <v>59</v>
      </c>
      <c r="X26" s="21" t="s">
        <v>56</v>
      </c>
      <c r="Y26" s="21" t="s">
        <v>56</v>
      </c>
      <c r="Z26" s="10">
        <v>90</v>
      </c>
      <c r="AA26" s="10">
        <v>83</v>
      </c>
      <c r="AB26" s="14">
        <f>SUM(F26*2+H26*3+I26*3+J26*3+K26*3+L26*4+M26*2+O26*2+P26*3+S26*2+V26*3+W26*1+Z26*3+AA26*2)</f>
        <v>3092</v>
      </c>
      <c r="AC26" s="14">
        <v>36</v>
      </c>
      <c r="AD26" s="14">
        <f t="shared" si="2"/>
        <v>85.8888888888889</v>
      </c>
      <c r="AE26" s="15"/>
      <c r="AF26" s="20" t="s">
        <v>103</v>
      </c>
      <c r="AG26" s="21" t="s">
        <v>104</v>
      </c>
      <c r="AH26" s="10">
        <v>82</v>
      </c>
      <c r="AI26" s="10">
        <v>94</v>
      </c>
      <c r="AJ26" s="10">
        <v>83</v>
      </c>
      <c r="AK26" s="21" t="s">
        <v>59</v>
      </c>
      <c r="AL26" s="21" t="s">
        <v>59</v>
      </c>
      <c r="AM26" s="10">
        <v>84</v>
      </c>
      <c r="AN26" s="21" t="s">
        <v>58</v>
      </c>
      <c r="AO26" s="21" t="s">
        <v>56</v>
      </c>
      <c r="AP26" s="21" t="s">
        <v>59</v>
      </c>
      <c r="AQ26" s="10">
        <v>69</v>
      </c>
      <c r="AR26" s="21" t="s">
        <v>58</v>
      </c>
      <c r="AS26" s="10">
        <v>73</v>
      </c>
      <c r="AT26" s="21" t="s">
        <v>59</v>
      </c>
      <c r="AU26" s="10">
        <v>89</v>
      </c>
      <c r="AV26" s="14">
        <f>SUM(AH26*3.5+AI26*3+AJ26*2+AK26*3+AL26*1+AM26*2.5+AN26*2+AP26*2+AQ26*6+AR26*1+AS26*2+AT26*1+AU26*2.5)</f>
        <v>2507.5</v>
      </c>
      <c r="AW26" s="14">
        <f>3.5+3+2+3+1+2.5+2+2+6+1+2+1+2.5</f>
        <v>31.5</v>
      </c>
      <c r="AX26" s="14">
        <f t="shared" si="22"/>
        <v>79.6031746031746</v>
      </c>
      <c r="AY26" s="14">
        <f>AV26+AB26</f>
        <v>5599.5</v>
      </c>
      <c r="AZ26" s="14">
        <f>(AW26+AC26)</f>
        <v>67.5</v>
      </c>
      <c r="BA26" s="14">
        <f>AY26/AZ26</f>
        <v>82.9555555555555</v>
      </c>
      <c r="BB26" s="14">
        <f t="shared" si="21"/>
        <v>0</v>
      </c>
      <c r="BC26" s="14">
        <f t="shared" si="7"/>
        <v>82.9555555555555</v>
      </c>
    </row>
    <row r="27" spans="1:55">
      <c r="A27" s="8">
        <v>24</v>
      </c>
      <c r="B27" s="20" t="s">
        <v>105</v>
      </c>
      <c r="C27" s="21" t="s">
        <v>106</v>
      </c>
      <c r="D27" s="21" t="s">
        <v>56</v>
      </c>
      <c r="E27" s="21" t="s">
        <v>56</v>
      </c>
      <c r="F27" s="10">
        <v>84</v>
      </c>
      <c r="G27" s="21" t="s">
        <v>56</v>
      </c>
      <c r="H27" s="10">
        <v>88</v>
      </c>
      <c r="I27" s="21" t="s">
        <v>56</v>
      </c>
      <c r="J27" s="10">
        <v>83</v>
      </c>
      <c r="K27" s="21" t="s">
        <v>58</v>
      </c>
      <c r="L27" s="10">
        <v>93</v>
      </c>
      <c r="M27" s="21" t="s">
        <v>58</v>
      </c>
      <c r="N27" s="21" t="s">
        <v>56</v>
      </c>
      <c r="O27" s="10">
        <v>75</v>
      </c>
      <c r="P27" s="10">
        <v>84</v>
      </c>
      <c r="Q27" s="21" t="s">
        <v>56</v>
      </c>
      <c r="R27" s="21" t="s">
        <v>56</v>
      </c>
      <c r="S27" s="10">
        <v>83</v>
      </c>
      <c r="T27" s="21" t="s">
        <v>56</v>
      </c>
      <c r="U27" s="21" t="s">
        <v>56</v>
      </c>
      <c r="V27" s="10">
        <v>79</v>
      </c>
      <c r="W27" s="21" t="s">
        <v>84</v>
      </c>
      <c r="X27" s="21" t="s">
        <v>56</v>
      </c>
      <c r="Y27" s="21" t="s">
        <v>56</v>
      </c>
      <c r="Z27" s="10">
        <v>82</v>
      </c>
      <c r="AA27" s="10">
        <v>82</v>
      </c>
      <c r="AB27" s="14">
        <f t="shared" ref="AB27:AB38" si="30">SUM(F27*2+H27*3+J27*3+K27*3+L27*4+M27*2+O27*2+P27*3+S27*2+V27*3+W27*1+Z27*3+AA27*2)</f>
        <v>2758</v>
      </c>
      <c r="AC27" s="14">
        <f t="shared" ref="AC27:AC38" si="31">2+3+3+3+4+2+2+3+2+3+1+3+2</f>
        <v>33</v>
      </c>
      <c r="AD27" s="14">
        <f t="shared" si="2"/>
        <v>83.5757575757576</v>
      </c>
      <c r="AE27" s="15"/>
      <c r="AF27" s="20" t="s">
        <v>105</v>
      </c>
      <c r="AG27" s="21" t="s">
        <v>106</v>
      </c>
      <c r="AH27" s="21" t="s">
        <v>56</v>
      </c>
      <c r="AI27" s="10">
        <v>85</v>
      </c>
      <c r="AJ27" s="10">
        <v>86</v>
      </c>
      <c r="AK27" s="21" t="s">
        <v>58</v>
      </c>
      <c r="AL27" s="21" t="s">
        <v>59</v>
      </c>
      <c r="AM27" s="10">
        <v>84</v>
      </c>
      <c r="AN27" s="21" t="s">
        <v>58</v>
      </c>
      <c r="AO27" s="10">
        <v>84</v>
      </c>
      <c r="AP27" s="21" t="s">
        <v>59</v>
      </c>
      <c r="AQ27" s="21" t="s">
        <v>56</v>
      </c>
      <c r="AR27" s="21" t="s">
        <v>57</v>
      </c>
      <c r="AS27" s="10">
        <v>64</v>
      </c>
      <c r="AT27" s="21" t="s">
        <v>58</v>
      </c>
      <c r="AU27" s="10"/>
      <c r="AV27" s="14">
        <f t="shared" si="28"/>
        <v>1763</v>
      </c>
      <c r="AW27" s="14">
        <f t="shared" si="29"/>
        <v>21.5</v>
      </c>
      <c r="AX27" s="14">
        <f t="shared" si="22"/>
        <v>82</v>
      </c>
      <c r="AY27" s="14">
        <f t="shared" ref="AY27:AY32" si="32">(AB27+AV27)</f>
        <v>4521</v>
      </c>
      <c r="AZ27" s="14">
        <f t="shared" ref="AZ27:AZ30" si="33">(AC27+AW27)</f>
        <v>54.5</v>
      </c>
      <c r="BA27" s="14">
        <f t="shared" ref="BA27:BA30" si="34">(AY27/AZ27)</f>
        <v>82.954128440367</v>
      </c>
      <c r="BB27" s="14">
        <f t="shared" si="21"/>
        <v>0</v>
      </c>
      <c r="BC27" s="14">
        <f t="shared" si="7"/>
        <v>82.954128440367</v>
      </c>
    </row>
    <row r="28" spans="1:55">
      <c r="A28" s="8">
        <v>25</v>
      </c>
      <c r="B28" s="20" t="s">
        <v>107</v>
      </c>
      <c r="C28" s="21" t="s">
        <v>108</v>
      </c>
      <c r="D28" s="21" t="s">
        <v>56</v>
      </c>
      <c r="E28" s="21" t="s">
        <v>56</v>
      </c>
      <c r="F28" s="10">
        <v>92</v>
      </c>
      <c r="G28" s="21" t="s">
        <v>56</v>
      </c>
      <c r="H28" s="10">
        <v>88</v>
      </c>
      <c r="I28" s="21" t="s">
        <v>56</v>
      </c>
      <c r="J28" s="10">
        <v>88</v>
      </c>
      <c r="K28" s="21" t="s">
        <v>58</v>
      </c>
      <c r="L28" s="10">
        <v>80</v>
      </c>
      <c r="M28" s="21" t="s">
        <v>58</v>
      </c>
      <c r="N28" s="21" t="s">
        <v>56</v>
      </c>
      <c r="O28" s="10">
        <v>84</v>
      </c>
      <c r="P28" s="10">
        <v>86</v>
      </c>
      <c r="Q28" s="21" t="s">
        <v>56</v>
      </c>
      <c r="R28" s="21" t="s">
        <v>56</v>
      </c>
      <c r="S28" s="10">
        <v>66</v>
      </c>
      <c r="T28" s="21" t="s">
        <v>56</v>
      </c>
      <c r="U28" s="21" t="s">
        <v>56</v>
      </c>
      <c r="V28" s="10">
        <v>67</v>
      </c>
      <c r="W28" s="21" t="s">
        <v>59</v>
      </c>
      <c r="X28" s="21" t="s">
        <v>56</v>
      </c>
      <c r="Y28" s="21" t="s">
        <v>56</v>
      </c>
      <c r="Z28" s="10">
        <v>95</v>
      </c>
      <c r="AA28" s="10">
        <v>94</v>
      </c>
      <c r="AB28" s="14">
        <f t="shared" si="30"/>
        <v>2764</v>
      </c>
      <c r="AC28" s="14">
        <f t="shared" si="31"/>
        <v>33</v>
      </c>
      <c r="AD28" s="14">
        <f t="shared" si="2"/>
        <v>83.7575757575758</v>
      </c>
      <c r="AE28" s="15"/>
      <c r="AF28" s="20" t="s">
        <v>107</v>
      </c>
      <c r="AG28" s="21" t="s">
        <v>108</v>
      </c>
      <c r="AH28" s="21" t="s">
        <v>56</v>
      </c>
      <c r="AI28" s="10">
        <v>91</v>
      </c>
      <c r="AJ28" s="10">
        <v>93</v>
      </c>
      <c r="AK28" s="21" t="s">
        <v>59</v>
      </c>
      <c r="AL28" s="21" t="s">
        <v>59</v>
      </c>
      <c r="AM28" s="10">
        <v>83</v>
      </c>
      <c r="AN28" s="21" t="s">
        <v>58</v>
      </c>
      <c r="AO28" s="10">
        <v>85</v>
      </c>
      <c r="AP28" s="21" t="s">
        <v>58</v>
      </c>
      <c r="AQ28" s="21" t="s">
        <v>56</v>
      </c>
      <c r="AR28" s="21" t="s">
        <v>57</v>
      </c>
      <c r="AS28" s="10">
        <v>60</v>
      </c>
      <c r="AT28" s="21" t="s">
        <v>84</v>
      </c>
      <c r="AU28" s="10"/>
      <c r="AV28" s="14">
        <f t="shared" si="28"/>
        <v>1756.5</v>
      </c>
      <c r="AW28" s="14">
        <f t="shared" si="29"/>
        <v>21.5</v>
      </c>
      <c r="AX28" s="14">
        <f t="shared" si="22"/>
        <v>81.6976744186046</v>
      </c>
      <c r="AY28" s="14">
        <f t="shared" si="32"/>
        <v>4520.5</v>
      </c>
      <c r="AZ28" s="14">
        <f t="shared" si="33"/>
        <v>54.5</v>
      </c>
      <c r="BA28" s="14">
        <f t="shared" si="34"/>
        <v>82.9449541284404</v>
      </c>
      <c r="BB28" s="14">
        <f t="shared" si="21"/>
        <v>0</v>
      </c>
      <c r="BC28" s="14">
        <f t="shared" si="7"/>
        <v>82.9449541284404</v>
      </c>
    </row>
    <row r="29" spans="1:55">
      <c r="A29" s="8">
        <v>26</v>
      </c>
      <c r="B29" s="20" t="s">
        <v>109</v>
      </c>
      <c r="C29" s="21" t="s">
        <v>110</v>
      </c>
      <c r="D29" s="21" t="s">
        <v>56</v>
      </c>
      <c r="E29" s="21" t="s">
        <v>56</v>
      </c>
      <c r="F29" s="10">
        <v>92</v>
      </c>
      <c r="G29" s="21" t="s">
        <v>56</v>
      </c>
      <c r="H29" s="10">
        <v>94</v>
      </c>
      <c r="I29" s="21" t="s">
        <v>56</v>
      </c>
      <c r="J29" s="10">
        <v>80</v>
      </c>
      <c r="K29" s="21" t="s">
        <v>58</v>
      </c>
      <c r="L29" s="10">
        <v>83</v>
      </c>
      <c r="M29" s="21" t="s">
        <v>58</v>
      </c>
      <c r="N29" s="21" t="s">
        <v>56</v>
      </c>
      <c r="O29" s="10">
        <v>81</v>
      </c>
      <c r="P29" s="10">
        <v>84</v>
      </c>
      <c r="Q29" s="21" t="s">
        <v>56</v>
      </c>
      <c r="R29" s="21" t="s">
        <v>56</v>
      </c>
      <c r="S29" s="10">
        <v>79</v>
      </c>
      <c r="T29" s="21" t="s">
        <v>56</v>
      </c>
      <c r="U29" s="21" t="s">
        <v>56</v>
      </c>
      <c r="V29" s="10">
        <v>72</v>
      </c>
      <c r="W29" s="21" t="s">
        <v>84</v>
      </c>
      <c r="X29" s="21" t="s">
        <v>56</v>
      </c>
      <c r="Y29" s="21" t="s">
        <v>56</v>
      </c>
      <c r="Z29" s="10">
        <v>80</v>
      </c>
      <c r="AA29" s="10">
        <v>87</v>
      </c>
      <c r="AB29" s="14">
        <f t="shared" si="30"/>
        <v>2730</v>
      </c>
      <c r="AC29" s="14">
        <f t="shared" si="31"/>
        <v>33</v>
      </c>
      <c r="AD29" s="14">
        <f t="shared" si="2"/>
        <v>82.7272727272727</v>
      </c>
      <c r="AE29" s="15"/>
      <c r="AF29" s="20" t="s">
        <v>109</v>
      </c>
      <c r="AG29" s="21" t="s">
        <v>110</v>
      </c>
      <c r="AH29" s="21" t="s">
        <v>56</v>
      </c>
      <c r="AI29" s="10">
        <v>89</v>
      </c>
      <c r="AJ29" s="10">
        <v>91</v>
      </c>
      <c r="AK29" s="21" t="s">
        <v>59</v>
      </c>
      <c r="AL29" s="21" t="s">
        <v>59</v>
      </c>
      <c r="AM29" s="10">
        <v>83</v>
      </c>
      <c r="AN29" s="21" t="s">
        <v>58</v>
      </c>
      <c r="AO29" s="10">
        <v>84</v>
      </c>
      <c r="AP29" s="21" t="s">
        <v>58</v>
      </c>
      <c r="AQ29" s="21" t="s">
        <v>56</v>
      </c>
      <c r="AR29" s="21" t="s">
        <v>57</v>
      </c>
      <c r="AS29" s="10">
        <v>67</v>
      </c>
      <c r="AT29" s="21" t="s">
        <v>58</v>
      </c>
      <c r="AU29" s="10">
        <v>87</v>
      </c>
      <c r="AV29" s="14">
        <f>SUM(AI29*3+AJ29*2+AK29*3+AL29*1+AM29*2.5+AN29*2+AO29*2+AP29*2+AR29*1+AS29*2+AT29*1)+AU29*2.5</f>
        <v>1996</v>
      </c>
      <c r="AW29" s="14">
        <f>(3+2+3+1+2.5+2+2+2+1+2+1)+2.5</f>
        <v>24</v>
      </c>
      <c r="AX29" s="14">
        <f t="shared" si="22"/>
        <v>83.1666666666667</v>
      </c>
      <c r="AY29" s="14">
        <f t="shared" si="32"/>
        <v>4726</v>
      </c>
      <c r="AZ29" s="14">
        <f t="shared" si="33"/>
        <v>57</v>
      </c>
      <c r="BA29" s="14">
        <f t="shared" si="34"/>
        <v>82.9122807017544</v>
      </c>
      <c r="BB29" s="14">
        <f t="shared" si="21"/>
        <v>0</v>
      </c>
      <c r="BC29" s="14">
        <f t="shared" si="7"/>
        <v>82.9122807017544</v>
      </c>
    </row>
    <row r="30" spans="1:55">
      <c r="A30" s="8">
        <v>27</v>
      </c>
      <c r="B30" s="20" t="s">
        <v>111</v>
      </c>
      <c r="C30" s="21" t="s">
        <v>112</v>
      </c>
      <c r="D30" s="21" t="s">
        <v>56</v>
      </c>
      <c r="E30" s="21" t="s">
        <v>56</v>
      </c>
      <c r="F30" s="10">
        <v>91</v>
      </c>
      <c r="G30" s="21" t="s">
        <v>56</v>
      </c>
      <c r="H30" s="10">
        <v>89</v>
      </c>
      <c r="I30" s="21" t="s">
        <v>56</v>
      </c>
      <c r="J30" s="10">
        <v>83</v>
      </c>
      <c r="K30" s="21" t="s">
        <v>58</v>
      </c>
      <c r="L30" s="10">
        <v>70</v>
      </c>
      <c r="M30" s="21" t="s">
        <v>58</v>
      </c>
      <c r="N30" s="21" t="s">
        <v>56</v>
      </c>
      <c r="O30" s="10">
        <v>81</v>
      </c>
      <c r="P30" s="10">
        <v>89</v>
      </c>
      <c r="Q30" s="21" t="s">
        <v>56</v>
      </c>
      <c r="R30" s="21" t="s">
        <v>56</v>
      </c>
      <c r="S30" s="10">
        <v>68</v>
      </c>
      <c r="T30" s="21" t="s">
        <v>56</v>
      </c>
      <c r="U30" s="21" t="s">
        <v>56</v>
      </c>
      <c r="V30" s="10">
        <v>83</v>
      </c>
      <c r="W30" s="21" t="s">
        <v>59</v>
      </c>
      <c r="X30" s="21" t="s">
        <v>56</v>
      </c>
      <c r="Y30" s="21" t="s">
        <v>56</v>
      </c>
      <c r="Z30" s="10">
        <v>95</v>
      </c>
      <c r="AA30" s="10">
        <v>78</v>
      </c>
      <c r="AB30" s="14">
        <f t="shared" si="30"/>
        <v>2733</v>
      </c>
      <c r="AC30" s="14">
        <f t="shared" si="31"/>
        <v>33</v>
      </c>
      <c r="AD30" s="14">
        <f t="shared" si="2"/>
        <v>82.8181818181818</v>
      </c>
      <c r="AE30" s="15"/>
      <c r="AF30" s="20" t="s">
        <v>111</v>
      </c>
      <c r="AG30" s="21" t="s">
        <v>112</v>
      </c>
      <c r="AH30" s="21" t="s">
        <v>56</v>
      </c>
      <c r="AI30" s="10">
        <v>91</v>
      </c>
      <c r="AJ30" s="10">
        <v>91</v>
      </c>
      <c r="AK30" s="21" t="s">
        <v>59</v>
      </c>
      <c r="AL30" s="21" t="s">
        <v>59</v>
      </c>
      <c r="AM30" s="10">
        <v>88</v>
      </c>
      <c r="AN30" s="21" t="s">
        <v>58</v>
      </c>
      <c r="AO30" s="10">
        <v>87</v>
      </c>
      <c r="AP30" s="21" t="s">
        <v>59</v>
      </c>
      <c r="AQ30" s="21" t="s">
        <v>56</v>
      </c>
      <c r="AR30" s="21" t="s">
        <v>57</v>
      </c>
      <c r="AS30" s="10">
        <v>73</v>
      </c>
      <c r="AT30" s="21" t="s">
        <v>59</v>
      </c>
      <c r="AU30" s="10"/>
      <c r="AV30" s="14">
        <f t="shared" ref="AV30:AV35" si="35">SUM(AI30*3+AJ30*2+AK30*3+AL30*1+AM30*2.5+AN30*2+AO30*2+AP30*2+AR30*1+AS30*2+AT30*1)</f>
        <v>1785</v>
      </c>
      <c r="AW30" s="14">
        <f t="shared" ref="AW30:AW35" si="36">(3+2+3+1+2.5+2+2+2+1+2+1)</f>
        <v>21.5</v>
      </c>
      <c r="AX30" s="14">
        <f t="shared" si="22"/>
        <v>83.0232558139535</v>
      </c>
      <c r="AY30" s="14">
        <f t="shared" si="32"/>
        <v>4518</v>
      </c>
      <c r="AZ30" s="14">
        <f t="shared" si="33"/>
        <v>54.5</v>
      </c>
      <c r="BA30" s="14">
        <f t="shared" si="34"/>
        <v>82.8990825688073</v>
      </c>
      <c r="BB30" s="14">
        <f t="shared" si="21"/>
        <v>0</v>
      </c>
      <c r="BC30" s="14">
        <f t="shared" si="7"/>
        <v>82.8990825688073</v>
      </c>
    </row>
    <row r="31" spans="1:55">
      <c r="A31" s="8">
        <v>28</v>
      </c>
      <c r="B31" s="20" t="s">
        <v>113</v>
      </c>
      <c r="C31" s="21" t="s">
        <v>114</v>
      </c>
      <c r="D31" s="21" t="s">
        <v>56</v>
      </c>
      <c r="E31" s="21" t="s">
        <v>56</v>
      </c>
      <c r="F31" s="10">
        <v>90</v>
      </c>
      <c r="G31" s="21" t="s">
        <v>56</v>
      </c>
      <c r="H31" s="10">
        <v>88</v>
      </c>
      <c r="I31" s="21" t="s">
        <v>56</v>
      </c>
      <c r="J31" s="10">
        <v>87</v>
      </c>
      <c r="K31" s="21" t="s">
        <v>58</v>
      </c>
      <c r="L31" s="10">
        <v>84</v>
      </c>
      <c r="M31" s="21" t="s">
        <v>58</v>
      </c>
      <c r="N31" s="21" t="s">
        <v>56</v>
      </c>
      <c r="O31" s="10">
        <v>74</v>
      </c>
      <c r="P31" s="10">
        <v>86</v>
      </c>
      <c r="Q31" s="21" t="s">
        <v>56</v>
      </c>
      <c r="R31" s="21" t="s">
        <v>56</v>
      </c>
      <c r="S31" s="10">
        <v>66</v>
      </c>
      <c r="T31" s="21" t="s">
        <v>56</v>
      </c>
      <c r="U31" s="21" t="s">
        <v>56</v>
      </c>
      <c r="V31" s="10">
        <v>73</v>
      </c>
      <c r="W31" s="21" t="s">
        <v>59</v>
      </c>
      <c r="X31" s="21" t="s">
        <v>56</v>
      </c>
      <c r="Y31" s="21" t="s">
        <v>56</v>
      </c>
      <c r="Z31" s="10">
        <v>95</v>
      </c>
      <c r="AA31" s="10">
        <v>82</v>
      </c>
      <c r="AB31" s="14">
        <f t="shared" si="30"/>
        <v>2747</v>
      </c>
      <c r="AC31" s="14">
        <f t="shared" si="31"/>
        <v>33</v>
      </c>
      <c r="AD31" s="14">
        <f t="shared" si="2"/>
        <v>83.2424242424242</v>
      </c>
      <c r="AE31" s="15"/>
      <c r="AF31" s="20" t="s">
        <v>113</v>
      </c>
      <c r="AG31" s="21" t="s">
        <v>114</v>
      </c>
      <c r="AH31" s="10">
        <v>79</v>
      </c>
      <c r="AI31" s="10">
        <v>84</v>
      </c>
      <c r="AJ31" s="10">
        <v>85</v>
      </c>
      <c r="AK31" s="21" t="s">
        <v>57</v>
      </c>
      <c r="AL31" s="21" t="s">
        <v>59</v>
      </c>
      <c r="AM31" s="10">
        <v>80</v>
      </c>
      <c r="AN31" s="21" t="s">
        <v>58</v>
      </c>
      <c r="AO31" s="21" t="s">
        <v>56</v>
      </c>
      <c r="AP31" s="21" t="s">
        <v>59</v>
      </c>
      <c r="AQ31" s="21" t="s">
        <v>56</v>
      </c>
      <c r="AR31" s="21" t="s">
        <v>57</v>
      </c>
      <c r="AS31" s="10">
        <v>64</v>
      </c>
      <c r="AT31" s="21" t="s">
        <v>59</v>
      </c>
      <c r="AU31" s="10">
        <v>90</v>
      </c>
      <c r="AV31" s="14">
        <f>SUM(AH31*3.5+AI31*3+AJ31*2+AK31*3+AL31*1+AM31*2.5+AN31*2+AP31*2+AR31*1+AS31*2+AT31*1)+AU31*2.5</f>
        <v>2101.5</v>
      </c>
      <c r="AW31" s="14">
        <f>23+2.5</f>
        <v>25.5</v>
      </c>
      <c r="AX31" s="14">
        <f t="shared" ref="AX31:AX34" si="37">AV31/AW31</f>
        <v>82.4117647058823</v>
      </c>
      <c r="AY31" s="14">
        <f t="shared" si="32"/>
        <v>4848.5</v>
      </c>
      <c r="AZ31" s="14">
        <f t="shared" ref="AZ31:AZ34" si="38">(AW31+AC31)</f>
        <v>58.5</v>
      </c>
      <c r="BA31" s="14">
        <f t="shared" ref="BA31:BA34" si="39">AY31/AZ31</f>
        <v>82.8803418803419</v>
      </c>
      <c r="BB31" s="14">
        <f t="shared" si="21"/>
        <v>0</v>
      </c>
      <c r="BC31" s="14">
        <f t="shared" si="7"/>
        <v>82.8803418803419</v>
      </c>
    </row>
    <row r="32" spans="1:55">
      <c r="A32" s="8">
        <v>29</v>
      </c>
      <c r="B32" s="20" t="s">
        <v>115</v>
      </c>
      <c r="C32" s="21" t="s">
        <v>116</v>
      </c>
      <c r="D32" s="21" t="s">
        <v>56</v>
      </c>
      <c r="E32" s="21" t="s">
        <v>56</v>
      </c>
      <c r="F32" s="10">
        <v>88</v>
      </c>
      <c r="G32" s="21" t="s">
        <v>56</v>
      </c>
      <c r="H32" s="10">
        <v>78</v>
      </c>
      <c r="I32" s="21" t="s">
        <v>56</v>
      </c>
      <c r="J32" s="10">
        <v>84</v>
      </c>
      <c r="K32" s="21" t="s">
        <v>58</v>
      </c>
      <c r="L32" s="10">
        <v>87</v>
      </c>
      <c r="M32" s="21" t="s">
        <v>58</v>
      </c>
      <c r="N32" s="21" t="s">
        <v>56</v>
      </c>
      <c r="O32" s="10">
        <v>83</v>
      </c>
      <c r="P32" s="10">
        <v>90</v>
      </c>
      <c r="Q32" s="21" t="s">
        <v>56</v>
      </c>
      <c r="R32" s="21" t="s">
        <v>56</v>
      </c>
      <c r="S32" s="10">
        <v>71</v>
      </c>
      <c r="T32" s="21" t="s">
        <v>56</v>
      </c>
      <c r="U32" s="21" t="s">
        <v>56</v>
      </c>
      <c r="V32" s="10">
        <v>72</v>
      </c>
      <c r="W32" s="21" t="s">
        <v>59</v>
      </c>
      <c r="X32" s="21" t="s">
        <v>56</v>
      </c>
      <c r="Y32" s="21" t="s">
        <v>56</v>
      </c>
      <c r="Z32" s="10">
        <v>88</v>
      </c>
      <c r="AA32" s="10">
        <v>92</v>
      </c>
      <c r="AB32" s="14">
        <f t="shared" si="30"/>
        <v>2752</v>
      </c>
      <c r="AC32" s="14">
        <f t="shared" si="31"/>
        <v>33</v>
      </c>
      <c r="AD32" s="14">
        <f t="shared" si="2"/>
        <v>83.3939393939394</v>
      </c>
      <c r="AE32" s="15"/>
      <c r="AF32" s="20" t="s">
        <v>115</v>
      </c>
      <c r="AG32" s="21" t="s">
        <v>116</v>
      </c>
      <c r="AH32" s="21" t="s">
        <v>56</v>
      </c>
      <c r="AI32" s="10">
        <v>86</v>
      </c>
      <c r="AJ32" s="10">
        <v>86</v>
      </c>
      <c r="AK32" s="21" t="s">
        <v>59</v>
      </c>
      <c r="AL32" s="21" t="s">
        <v>58</v>
      </c>
      <c r="AM32" s="10">
        <v>82</v>
      </c>
      <c r="AN32" s="21" t="s">
        <v>58</v>
      </c>
      <c r="AO32" s="10">
        <v>83</v>
      </c>
      <c r="AP32" s="21" t="s">
        <v>58</v>
      </c>
      <c r="AQ32" s="21" t="s">
        <v>56</v>
      </c>
      <c r="AR32" s="21" t="s">
        <v>57</v>
      </c>
      <c r="AS32" s="10">
        <v>64</v>
      </c>
      <c r="AT32" s="21" t="s">
        <v>58</v>
      </c>
      <c r="AU32" s="10"/>
      <c r="AV32" s="14">
        <f t="shared" si="35"/>
        <v>1759</v>
      </c>
      <c r="AW32" s="14">
        <f t="shared" si="36"/>
        <v>21.5</v>
      </c>
      <c r="AX32" s="14">
        <f t="shared" ref="AX32:AX45" si="40">(AV32/AW32)</f>
        <v>81.8139534883721</v>
      </c>
      <c r="AY32" s="14">
        <f t="shared" si="32"/>
        <v>4511</v>
      </c>
      <c r="AZ32" s="14">
        <f t="shared" ref="AZ32:AZ40" si="41">(AC32+AW32)</f>
        <v>54.5</v>
      </c>
      <c r="BA32" s="14">
        <f t="shared" ref="BA32:BA40" si="42">(AY32/AZ32)</f>
        <v>82.7706422018349</v>
      </c>
      <c r="BB32" s="14">
        <f t="shared" si="21"/>
        <v>0</v>
      </c>
      <c r="BC32" s="14">
        <f t="shared" si="7"/>
        <v>82.7706422018349</v>
      </c>
    </row>
    <row r="33" spans="1:55">
      <c r="A33" s="8">
        <v>30</v>
      </c>
      <c r="B33" s="20" t="s">
        <v>117</v>
      </c>
      <c r="C33" s="21" t="s">
        <v>118</v>
      </c>
      <c r="D33" s="21" t="s">
        <v>56</v>
      </c>
      <c r="E33" s="21" t="s">
        <v>56</v>
      </c>
      <c r="F33" s="10">
        <v>79</v>
      </c>
      <c r="G33" s="21" t="s">
        <v>56</v>
      </c>
      <c r="H33" s="10">
        <v>93</v>
      </c>
      <c r="I33" s="21" t="s">
        <v>56</v>
      </c>
      <c r="J33" s="10">
        <v>79</v>
      </c>
      <c r="K33" s="21" t="s">
        <v>58</v>
      </c>
      <c r="L33" s="10">
        <v>83</v>
      </c>
      <c r="M33" s="21" t="s">
        <v>58</v>
      </c>
      <c r="N33" s="21" t="s">
        <v>56</v>
      </c>
      <c r="O33" s="10">
        <v>76</v>
      </c>
      <c r="P33" s="10">
        <v>89</v>
      </c>
      <c r="Q33" s="21" t="s">
        <v>56</v>
      </c>
      <c r="R33" s="21" t="s">
        <v>56</v>
      </c>
      <c r="S33" s="10">
        <v>67</v>
      </c>
      <c r="T33" s="21" t="s">
        <v>56</v>
      </c>
      <c r="U33" s="21" t="s">
        <v>56</v>
      </c>
      <c r="V33" s="10">
        <v>70</v>
      </c>
      <c r="W33" s="21" t="s">
        <v>59</v>
      </c>
      <c r="X33" s="21" t="s">
        <v>56</v>
      </c>
      <c r="Y33" s="21" t="s">
        <v>56</v>
      </c>
      <c r="Z33" s="10">
        <v>95</v>
      </c>
      <c r="AA33" s="10">
        <v>86</v>
      </c>
      <c r="AB33" s="14">
        <f t="shared" si="30"/>
        <v>2726</v>
      </c>
      <c r="AC33" s="14">
        <f t="shared" si="31"/>
        <v>33</v>
      </c>
      <c r="AD33" s="14">
        <f t="shared" si="2"/>
        <v>82.6060606060606</v>
      </c>
      <c r="AE33" s="15"/>
      <c r="AF33" s="20" t="s">
        <v>117</v>
      </c>
      <c r="AG33" s="21" t="s">
        <v>118</v>
      </c>
      <c r="AH33" s="10">
        <v>76</v>
      </c>
      <c r="AI33" s="10">
        <v>86</v>
      </c>
      <c r="AJ33" s="10">
        <v>90</v>
      </c>
      <c r="AK33" s="21" t="s">
        <v>57</v>
      </c>
      <c r="AL33" s="21" t="s">
        <v>58</v>
      </c>
      <c r="AM33" s="10">
        <v>79</v>
      </c>
      <c r="AN33" s="21" t="s">
        <v>58</v>
      </c>
      <c r="AO33" s="21" t="s">
        <v>56</v>
      </c>
      <c r="AP33" s="10"/>
      <c r="AQ33" s="21" t="s">
        <v>56</v>
      </c>
      <c r="AR33" s="21" t="s">
        <v>57</v>
      </c>
      <c r="AS33" s="10">
        <v>64</v>
      </c>
      <c r="AT33" s="21" t="s">
        <v>59</v>
      </c>
      <c r="AU33" s="10"/>
      <c r="AV33" s="14">
        <f>SUM(AH33*3.5+AI33*3+AJ33*2+AK33*3+AL33*1+AM33*2.5+AN33*2+AP33*2+AR33*1+AS33*2+AT33*1)</f>
        <v>1739.5</v>
      </c>
      <c r="AW33" s="14">
        <f>3.5+3+2+3+1+2.5+2+1+2+1</f>
        <v>21</v>
      </c>
      <c r="AX33" s="14">
        <f t="shared" si="37"/>
        <v>82.8333333333333</v>
      </c>
      <c r="AY33" s="14">
        <f>AV33+AB33</f>
        <v>4465.5</v>
      </c>
      <c r="AZ33" s="14">
        <f t="shared" si="38"/>
        <v>54</v>
      </c>
      <c r="BA33" s="14">
        <f t="shared" si="39"/>
        <v>82.6944444444444</v>
      </c>
      <c r="BB33" s="14">
        <f t="shared" si="21"/>
        <v>0</v>
      </c>
      <c r="BC33" s="14">
        <f t="shared" si="7"/>
        <v>82.6944444444444</v>
      </c>
    </row>
    <row r="34" spans="1:55">
      <c r="A34" s="8">
        <v>31</v>
      </c>
      <c r="B34" s="20" t="s">
        <v>119</v>
      </c>
      <c r="C34" s="21" t="s">
        <v>120</v>
      </c>
      <c r="D34" s="21" t="s">
        <v>56</v>
      </c>
      <c r="E34" s="21" t="s">
        <v>56</v>
      </c>
      <c r="F34" s="10">
        <v>89</v>
      </c>
      <c r="G34" s="21" t="s">
        <v>56</v>
      </c>
      <c r="H34" s="10">
        <v>94</v>
      </c>
      <c r="I34" s="21" t="s">
        <v>56</v>
      </c>
      <c r="J34" s="10">
        <v>76</v>
      </c>
      <c r="K34" s="21" t="s">
        <v>58</v>
      </c>
      <c r="L34" s="10">
        <v>74</v>
      </c>
      <c r="M34" s="21" t="s">
        <v>58</v>
      </c>
      <c r="N34" s="21" t="s">
        <v>56</v>
      </c>
      <c r="O34" s="10">
        <v>83</v>
      </c>
      <c r="P34" s="10">
        <v>86</v>
      </c>
      <c r="Q34" s="21" t="s">
        <v>56</v>
      </c>
      <c r="R34" s="21" t="s">
        <v>56</v>
      </c>
      <c r="S34" s="10">
        <v>70</v>
      </c>
      <c r="T34" s="21" t="s">
        <v>56</v>
      </c>
      <c r="U34" s="21" t="s">
        <v>56</v>
      </c>
      <c r="V34" s="10">
        <v>77</v>
      </c>
      <c r="W34" s="21" t="s">
        <v>84</v>
      </c>
      <c r="X34" s="21" t="s">
        <v>56</v>
      </c>
      <c r="Y34" s="21" t="s">
        <v>56</v>
      </c>
      <c r="Z34" s="10">
        <v>95</v>
      </c>
      <c r="AA34" s="10">
        <v>83</v>
      </c>
      <c r="AB34" s="14">
        <f t="shared" si="30"/>
        <v>2720</v>
      </c>
      <c r="AC34" s="14">
        <f t="shared" si="31"/>
        <v>33</v>
      </c>
      <c r="AD34" s="14">
        <f t="shared" si="2"/>
        <v>82.4242424242424</v>
      </c>
      <c r="AE34" s="15"/>
      <c r="AF34" s="20" t="s">
        <v>119</v>
      </c>
      <c r="AG34" s="21" t="s">
        <v>120</v>
      </c>
      <c r="AH34" s="10">
        <v>78</v>
      </c>
      <c r="AI34" s="10">
        <v>89</v>
      </c>
      <c r="AJ34" s="10">
        <v>85</v>
      </c>
      <c r="AK34" s="21" t="s">
        <v>59</v>
      </c>
      <c r="AL34" s="21" t="s">
        <v>58</v>
      </c>
      <c r="AM34" s="10">
        <v>83</v>
      </c>
      <c r="AN34" s="21" t="s">
        <v>58</v>
      </c>
      <c r="AO34" s="21" t="s">
        <v>56</v>
      </c>
      <c r="AP34" s="10"/>
      <c r="AQ34" s="21" t="s">
        <v>56</v>
      </c>
      <c r="AR34" s="21" t="s">
        <v>57</v>
      </c>
      <c r="AS34" s="10">
        <v>60</v>
      </c>
      <c r="AT34" s="21" t="s">
        <v>58</v>
      </c>
      <c r="AU34" s="10">
        <v>92</v>
      </c>
      <c r="AV34" s="14">
        <f>SUM(AH34*3.5+AI34*3+AJ34*2+AK34*3+AL34*1+AM34*2.5+AN34*2+AP34*2+AR34*1+AS34*2+AT34*1+AU34*2.5)</f>
        <v>1927.5</v>
      </c>
      <c r="AW34" s="14">
        <f>3.5+3+2+3+1+2.5+2+1+2+1+2.5</f>
        <v>23.5</v>
      </c>
      <c r="AX34" s="14">
        <f t="shared" si="37"/>
        <v>82.0212765957447</v>
      </c>
      <c r="AY34" s="14">
        <f>AV34+AB34</f>
        <v>4647.5</v>
      </c>
      <c r="AZ34" s="14">
        <f t="shared" si="38"/>
        <v>56.5</v>
      </c>
      <c r="BA34" s="14">
        <f t="shared" si="39"/>
        <v>82.2566371681416</v>
      </c>
      <c r="BB34" s="14">
        <f t="shared" si="21"/>
        <v>0</v>
      </c>
      <c r="BC34" s="14">
        <f t="shared" si="7"/>
        <v>82.2566371681416</v>
      </c>
    </row>
    <row r="35" spans="1:55">
      <c r="A35" s="8">
        <v>32</v>
      </c>
      <c r="B35" s="20" t="s">
        <v>121</v>
      </c>
      <c r="C35" s="21" t="s">
        <v>122</v>
      </c>
      <c r="D35" s="21" t="s">
        <v>56</v>
      </c>
      <c r="E35" s="21" t="s">
        <v>56</v>
      </c>
      <c r="F35" s="10">
        <v>88</v>
      </c>
      <c r="G35" s="21" t="s">
        <v>56</v>
      </c>
      <c r="H35" s="10">
        <v>91</v>
      </c>
      <c r="I35" s="21" t="s">
        <v>56</v>
      </c>
      <c r="J35" s="10">
        <v>83</v>
      </c>
      <c r="K35" s="21" t="s">
        <v>58</v>
      </c>
      <c r="L35" s="10">
        <v>78</v>
      </c>
      <c r="M35" s="21" t="s">
        <v>58</v>
      </c>
      <c r="N35" s="21" t="s">
        <v>56</v>
      </c>
      <c r="O35" s="10">
        <v>81</v>
      </c>
      <c r="P35" s="10">
        <v>79</v>
      </c>
      <c r="Q35" s="21" t="s">
        <v>56</v>
      </c>
      <c r="R35" s="21" t="s">
        <v>56</v>
      </c>
      <c r="S35" s="10">
        <v>69</v>
      </c>
      <c r="T35" s="21" t="s">
        <v>56</v>
      </c>
      <c r="U35" s="21" t="s">
        <v>56</v>
      </c>
      <c r="V35" s="10">
        <v>77</v>
      </c>
      <c r="W35" s="21" t="s">
        <v>59</v>
      </c>
      <c r="X35" s="21" t="s">
        <v>56</v>
      </c>
      <c r="Y35" s="21" t="s">
        <v>56</v>
      </c>
      <c r="Z35" s="10">
        <v>82</v>
      </c>
      <c r="AA35" s="10">
        <v>92</v>
      </c>
      <c r="AB35" s="14">
        <f t="shared" si="30"/>
        <v>2708</v>
      </c>
      <c r="AC35" s="14">
        <f t="shared" si="31"/>
        <v>33</v>
      </c>
      <c r="AD35" s="14">
        <f t="shared" si="2"/>
        <v>82.0606060606061</v>
      </c>
      <c r="AE35" s="15"/>
      <c r="AF35" s="20" t="s">
        <v>121</v>
      </c>
      <c r="AG35" s="21" t="s">
        <v>122</v>
      </c>
      <c r="AH35" s="21" t="s">
        <v>56</v>
      </c>
      <c r="AI35" s="10">
        <v>86</v>
      </c>
      <c r="AJ35" s="10">
        <v>85</v>
      </c>
      <c r="AK35" s="21" t="s">
        <v>58</v>
      </c>
      <c r="AL35" s="21" t="s">
        <v>59</v>
      </c>
      <c r="AM35" s="10">
        <v>86</v>
      </c>
      <c r="AN35" s="21" t="s">
        <v>58</v>
      </c>
      <c r="AO35" s="10">
        <v>88</v>
      </c>
      <c r="AP35" s="21" t="s">
        <v>59</v>
      </c>
      <c r="AQ35" s="21" t="s">
        <v>56</v>
      </c>
      <c r="AR35" s="21" t="s">
        <v>57</v>
      </c>
      <c r="AS35" s="10">
        <v>67</v>
      </c>
      <c r="AT35" s="21" t="s">
        <v>59</v>
      </c>
      <c r="AU35" s="10"/>
      <c r="AV35" s="14">
        <f t="shared" si="35"/>
        <v>1773</v>
      </c>
      <c r="AW35" s="14">
        <f t="shared" si="36"/>
        <v>21.5</v>
      </c>
      <c r="AX35" s="14">
        <f t="shared" si="40"/>
        <v>82.4651162790698</v>
      </c>
      <c r="AY35" s="14">
        <f t="shared" ref="AY35:AY55" si="43">(AB35+AV35)</f>
        <v>4481</v>
      </c>
      <c r="AZ35" s="14">
        <f t="shared" si="41"/>
        <v>54.5</v>
      </c>
      <c r="BA35" s="14">
        <f t="shared" si="42"/>
        <v>82.2201834862385</v>
      </c>
      <c r="BB35" s="14">
        <f t="shared" si="21"/>
        <v>0</v>
      </c>
      <c r="BC35" s="14">
        <f t="shared" si="7"/>
        <v>82.2201834862385</v>
      </c>
    </row>
    <row r="36" spans="1:55">
      <c r="A36" s="8">
        <v>33</v>
      </c>
      <c r="B36" s="20" t="s">
        <v>123</v>
      </c>
      <c r="C36" s="21" t="s">
        <v>124</v>
      </c>
      <c r="D36" s="21" t="s">
        <v>56</v>
      </c>
      <c r="E36" s="21" t="s">
        <v>56</v>
      </c>
      <c r="F36" s="10">
        <v>85</v>
      </c>
      <c r="G36" s="21" t="s">
        <v>56</v>
      </c>
      <c r="H36" s="10">
        <v>85</v>
      </c>
      <c r="I36" s="21" t="s">
        <v>56</v>
      </c>
      <c r="J36" s="10">
        <v>80</v>
      </c>
      <c r="K36" s="21" t="s">
        <v>59</v>
      </c>
      <c r="L36" s="10">
        <v>84</v>
      </c>
      <c r="M36" s="21" t="s">
        <v>58</v>
      </c>
      <c r="N36" s="21" t="s">
        <v>56</v>
      </c>
      <c r="O36" s="10">
        <v>78</v>
      </c>
      <c r="P36" s="10">
        <v>89</v>
      </c>
      <c r="Q36" s="21" t="s">
        <v>56</v>
      </c>
      <c r="R36" s="21" t="s">
        <v>56</v>
      </c>
      <c r="S36" s="10">
        <v>69</v>
      </c>
      <c r="T36" s="21" t="s">
        <v>56</v>
      </c>
      <c r="U36" s="21" t="s">
        <v>56</v>
      </c>
      <c r="V36" s="10">
        <v>74</v>
      </c>
      <c r="W36" s="21" t="s">
        <v>84</v>
      </c>
      <c r="X36" s="21" t="s">
        <v>56</v>
      </c>
      <c r="Y36" s="21" t="s">
        <v>56</v>
      </c>
      <c r="Z36" s="10">
        <v>82</v>
      </c>
      <c r="AA36" s="10">
        <v>93</v>
      </c>
      <c r="AB36" s="14">
        <f t="shared" si="30"/>
        <v>2676</v>
      </c>
      <c r="AC36" s="14">
        <f t="shared" si="31"/>
        <v>33</v>
      </c>
      <c r="AD36" s="14">
        <f t="shared" si="2"/>
        <v>81.0909090909091</v>
      </c>
      <c r="AE36" s="15"/>
      <c r="AF36" s="20" t="s">
        <v>123</v>
      </c>
      <c r="AG36" s="21" t="s">
        <v>124</v>
      </c>
      <c r="AH36" s="10">
        <v>76</v>
      </c>
      <c r="AI36" s="10">
        <v>92</v>
      </c>
      <c r="AJ36" s="10">
        <v>91</v>
      </c>
      <c r="AK36" s="21" t="s">
        <v>59</v>
      </c>
      <c r="AL36" s="21" t="s">
        <v>84</v>
      </c>
      <c r="AM36" s="10">
        <v>83</v>
      </c>
      <c r="AN36" s="21" t="s">
        <v>58</v>
      </c>
      <c r="AO36" s="10">
        <v>85</v>
      </c>
      <c r="AP36" s="21" t="s">
        <v>59</v>
      </c>
      <c r="AQ36" s="10"/>
      <c r="AR36" s="21" t="s">
        <v>57</v>
      </c>
      <c r="AS36" s="10">
        <v>63</v>
      </c>
      <c r="AT36" s="21" t="s">
        <v>84</v>
      </c>
      <c r="AU36" s="10">
        <v>95</v>
      </c>
      <c r="AV36" s="14">
        <f>SUM(AI36*3+AJ36*2+AK36*3+AL36*1+AM36*2.5+AN36*2+AO36*2+AP36*2+AQ36*6+AR36*1+AS36*2+AT36*1+AH36*3.5)+AU36*2.5</f>
        <v>2235</v>
      </c>
      <c r="AW36" s="14">
        <f>24.5+2.5</f>
        <v>27</v>
      </c>
      <c r="AX36" s="14">
        <f t="shared" si="40"/>
        <v>82.7777777777778</v>
      </c>
      <c r="AY36" s="14">
        <f t="shared" si="43"/>
        <v>4911</v>
      </c>
      <c r="AZ36" s="14">
        <f>(AW36+AC36)</f>
        <v>60</v>
      </c>
      <c r="BA36" s="14">
        <f>AY36/AZ36</f>
        <v>81.85</v>
      </c>
      <c r="BB36" s="14">
        <f t="shared" si="21"/>
        <v>0</v>
      </c>
      <c r="BC36" s="14">
        <f t="shared" si="7"/>
        <v>81.85</v>
      </c>
    </row>
    <row r="37" spans="1:55">
      <c r="A37" s="8">
        <v>34</v>
      </c>
      <c r="B37" s="20" t="s">
        <v>125</v>
      </c>
      <c r="C37" s="21" t="s">
        <v>126</v>
      </c>
      <c r="D37" s="21" t="s">
        <v>56</v>
      </c>
      <c r="E37" s="21" t="s">
        <v>56</v>
      </c>
      <c r="F37" s="10">
        <v>90</v>
      </c>
      <c r="G37" s="21" t="s">
        <v>56</v>
      </c>
      <c r="H37" s="10">
        <v>84</v>
      </c>
      <c r="I37" s="21" t="s">
        <v>56</v>
      </c>
      <c r="J37" s="10">
        <v>82</v>
      </c>
      <c r="K37" s="21" t="s">
        <v>57</v>
      </c>
      <c r="L37" s="10">
        <v>86</v>
      </c>
      <c r="M37" s="21" t="s">
        <v>58</v>
      </c>
      <c r="N37" s="21" t="s">
        <v>56</v>
      </c>
      <c r="O37" s="10">
        <v>83</v>
      </c>
      <c r="P37" s="10">
        <v>92</v>
      </c>
      <c r="Q37" s="21" t="s">
        <v>56</v>
      </c>
      <c r="R37" s="21" t="s">
        <v>56</v>
      </c>
      <c r="S37" s="10">
        <v>66</v>
      </c>
      <c r="T37" s="21" t="s">
        <v>56</v>
      </c>
      <c r="U37" s="21" t="s">
        <v>56</v>
      </c>
      <c r="V37" s="10">
        <v>77</v>
      </c>
      <c r="W37" s="21" t="s">
        <v>59</v>
      </c>
      <c r="X37" s="21" t="s">
        <v>56</v>
      </c>
      <c r="Y37" s="21" t="s">
        <v>56</v>
      </c>
      <c r="Z37" s="10">
        <v>69</v>
      </c>
      <c r="AA37" s="10">
        <v>73</v>
      </c>
      <c r="AB37" s="14">
        <f t="shared" si="30"/>
        <v>2710</v>
      </c>
      <c r="AC37" s="14">
        <f t="shared" si="31"/>
        <v>33</v>
      </c>
      <c r="AD37" s="14">
        <f t="shared" si="2"/>
        <v>82.1212121212121</v>
      </c>
      <c r="AE37" s="15"/>
      <c r="AF37" s="20" t="s">
        <v>125</v>
      </c>
      <c r="AG37" s="21" t="s">
        <v>126</v>
      </c>
      <c r="AH37" s="21" t="s">
        <v>56</v>
      </c>
      <c r="AI37" s="10">
        <v>85</v>
      </c>
      <c r="AJ37" s="10">
        <v>92</v>
      </c>
      <c r="AK37" s="21" t="s">
        <v>84</v>
      </c>
      <c r="AL37" s="21" t="s">
        <v>59</v>
      </c>
      <c r="AM37" s="10">
        <v>81</v>
      </c>
      <c r="AN37" s="21" t="s">
        <v>58</v>
      </c>
      <c r="AO37" s="10">
        <v>83</v>
      </c>
      <c r="AP37" s="21" t="s">
        <v>58</v>
      </c>
      <c r="AQ37" s="21" t="s">
        <v>56</v>
      </c>
      <c r="AR37" s="21" t="s">
        <v>57</v>
      </c>
      <c r="AS37" s="10">
        <v>64</v>
      </c>
      <c r="AT37" s="21" t="s">
        <v>58</v>
      </c>
      <c r="AU37" s="10"/>
      <c r="AV37" s="14">
        <f t="shared" ref="AV37:AV40" si="44">SUM(AI37*3+AJ37*2+AK37*3+AL37*1+AM37*2.5+AN37*2+AO37*2+AP37*2+AR37*1+AS37*2+AT37*1)</f>
        <v>1725.5</v>
      </c>
      <c r="AW37" s="14">
        <f t="shared" ref="AW37:AW40" si="45">(3+2+3+1+2.5+2+2+2+1+2+1)</f>
        <v>21.5</v>
      </c>
      <c r="AX37" s="14">
        <f t="shared" si="40"/>
        <v>80.2558139534884</v>
      </c>
      <c r="AY37" s="14">
        <f t="shared" si="43"/>
        <v>4435.5</v>
      </c>
      <c r="AZ37" s="14">
        <f t="shared" si="41"/>
        <v>54.5</v>
      </c>
      <c r="BA37" s="14">
        <f t="shared" si="42"/>
        <v>81.3853211009174</v>
      </c>
      <c r="BB37" s="14">
        <f t="shared" si="21"/>
        <v>0</v>
      </c>
      <c r="BC37" s="14">
        <f t="shared" si="7"/>
        <v>81.3853211009174</v>
      </c>
    </row>
    <row r="38" spans="1:55">
      <c r="A38" s="8">
        <v>35</v>
      </c>
      <c r="B38" s="20" t="s">
        <v>127</v>
      </c>
      <c r="C38" s="21" t="s">
        <v>128</v>
      </c>
      <c r="D38" s="21" t="s">
        <v>56</v>
      </c>
      <c r="E38" s="21" t="s">
        <v>56</v>
      </c>
      <c r="F38" s="10">
        <v>79</v>
      </c>
      <c r="G38" s="21" t="s">
        <v>56</v>
      </c>
      <c r="H38" s="10">
        <v>75</v>
      </c>
      <c r="I38" s="21" t="s">
        <v>56</v>
      </c>
      <c r="J38" s="10">
        <v>85</v>
      </c>
      <c r="K38" s="21" t="s">
        <v>58</v>
      </c>
      <c r="L38" s="10">
        <v>84</v>
      </c>
      <c r="M38" s="21" t="s">
        <v>58</v>
      </c>
      <c r="N38" s="21" t="s">
        <v>56</v>
      </c>
      <c r="O38" s="10">
        <v>76</v>
      </c>
      <c r="P38" s="10">
        <v>79</v>
      </c>
      <c r="Q38" s="21" t="s">
        <v>56</v>
      </c>
      <c r="R38" s="21" t="s">
        <v>56</v>
      </c>
      <c r="S38" s="10">
        <v>74</v>
      </c>
      <c r="T38" s="21" t="s">
        <v>56</v>
      </c>
      <c r="U38" s="21" t="s">
        <v>56</v>
      </c>
      <c r="V38" s="10">
        <v>67</v>
      </c>
      <c r="W38" s="21" t="s">
        <v>84</v>
      </c>
      <c r="X38" s="21" t="s">
        <v>56</v>
      </c>
      <c r="Y38" s="21" t="s">
        <v>56</v>
      </c>
      <c r="Z38" s="10">
        <v>95</v>
      </c>
      <c r="AA38" s="10">
        <v>92</v>
      </c>
      <c r="AB38" s="14">
        <f t="shared" si="30"/>
        <v>2671</v>
      </c>
      <c r="AC38" s="14">
        <f t="shared" si="31"/>
        <v>33</v>
      </c>
      <c r="AD38" s="14">
        <f t="shared" si="2"/>
        <v>80.9393939393939</v>
      </c>
      <c r="AE38" s="15"/>
      <c r="AF38" s="20" t="s">
        <v>127</v>
      </c>
      <c r="AG38" s="21" t="s">
        <v>128</v>
      </c>
      <c r="AH38" s="21" t="s">
        <v>56</v>
      </c>
      <c r="AI38" s="10">
        <v>90</v>
      </c>
      <c r="AJ38" s="10">
        <v>82</v>
      </c>
      <c r="AK38" s="21" t="s">
        <v>59</v>
      </c>
      <c r="AL38" s="21" t="s">
        <v>59</v>
      </c>
      <c r="AM38" s="10">
        <v>85</v>
      </c>
      <c r="AN38" s="21" t="s">
        <v>58</v>
      </c>
      <c r="AO38" s="10">
        <v>80</v>
      </c>
      <c r="AP38" s="21" t="s">
        <v>58</v>
      </c>
      <c r="AQ38" s="21" t="s">
        <v>56</v>
      </c>
      <c r="AR38" s="21" t="s">
        <v>57</v>
      </c>
      <c r="AS38" s="10">
        <v>61</v>
      </c>
      <c r="AT38" s="21" t="s">
        <v>59</v>
      </c>
      <c r="AU38" s="10"/>
      <c r="AV38" s="14">
        <f t="shared" si="44"/>
        <v>1738.5</v>
      </c>
      <c r="AW38" s="14">
        <f t="shared" si="45"/>
        <v>21.5</v>
      </c>
      <c r="AX38" s="14">
        <f t="shared" si="40"/>
        <v>80.8604651162791</v>
      </c>
      <c r="AY38" s="14">
        <f t="shared" si="43"/>
        <v>4409.5</v>
      </c>
      <c r="AZ38" s="14">
        <f t="shared" si="41"/>
        <v>54.5</v>
      </c>
      <c r="BA38" s="14">
        <f t="shared" si="42"/>
        <v>80.9082568807339</v>
      </c>
      <c r="BB38" s="14">
        <f t="shared" si="21"/>
        <v>0</v>
      </c>
      <c r="BC38" s="14">
        <f t="shared" si="7"/>
        <v>80.9082568807339</v>
      </c>
    </row>
    <row r="39" spans="1:55">
      <c r="A39" s="8">
        <v>36</v>
      </c>
      <c r="B39" s="20" t="s">
        <v>129</v>
      </c>
      <c r="C39" s="21" t="s">
        <v>130</v>
      </c>
      <c r="D39" s="21" t="s">
        <v>56</v>
      </c>
      <c r="E39" s="21" t="s">
        <v>56</v>
      </c>
      <c r="F39" s="10">
        <v>82</v>
      </c>
      <c r="G39" s="21" t="s">
        <v>56</v>
      </c>
      <c r="H39" s="10">
        <v>86</v>
      </c>
      <c r="I39" s="10">
        <v>61</v>
      </c>
      <c r="J39" s="10">
        <v>80</v>
      </c>
      <c r="K39" s="21" t="s">
        <v>58</v>
      </c>
      <c r="L39" s="10">
        <v>82</v>
      </c>
      <c r="M39" s="21" t="s">
        <v>58</v>
      </c>
      <c r="N39" s="21" t="s">
        <v>56</v>
      </c>
      <c r="O39" s="10">
        <v>82</v>
      </c>
      <c r="P39" s="10">
        <v>86</v>
      </c>
      <c r="Q39" s="21" t="s">
        <v>56</v>
      </c>
      <c r="R39" s="21" t="s">
        <v>56</v>
      </c>
      <c r="S39" s="10">
        <v>69</v>
      </c>
      <c r="T39" s="21" t="s">
        <v>56</v>
      </c>
      <c r="U39" s="21" t="s">
        <v>56</v>
      </c>
      <c r="V39" s="10">
        <v>72</v>
      </c>
      <c r="W39" s="21" t="s">
        <v>84</v>
      </c>
      <c r="X39" s="21" t="s">
        <v>56</v>
      </c>
      <c r="Y39" s="21" t="s">
        <v>56</v>
      </c>
      <c r="Z39" s="10">
        <v>95</v>
      </c>
      <c r="AA39" s="10">
        <v>88</v>
      </c>
      <c r="AB39" s="14">
        <f>SUM(F39*2+H39*3+I39*3+J39*3+K39*3+L39*4+M39*2+O39*2+P39*3+S39*2+V39*3+W39*1+Z39*3+AA39*2)</f>
        <v>2900</v>
      </c>
      <c r="AC39" s="14">
        <v>36</v>
      </c>
      <c r="AD39" s="14">
        <f t="shared" si="2"/>
        <v>80.5555555555556</v>
      </c>
      <c r="AE39" s="15"/>
      <c r="AF39" s="20" t="s">
        <v>129</v>
      </c>
      <c r="AG39" s="21" t="s">
        <v>130</v>
      </c>
      <c r="AH39" s="21" t="s">
        <v>56</v>
      </c>
      <c r="AI39" s="10">
        <v>87</v>
      </c>
      <c r="AJ39" s="10">
        <v>88</v>
      </c>
      <c r="AK39" s="21" t="s">
        <v>59</v>
      </c>
      <c r="AL39" s="21" t="s">
        <v>84</v>
      </c>
      <c r="AM39" s="10">
        <v>78</v>
      </c>
      <c r="AN39" s="21" t="s">
        <v>58</v>
      </c>
      <c r="AO39" s="10">
        <v>81</v>
      </c>
      <c r="AP39" s="21" t="s">
        <v>58</v>
      </c>
      <c r="AQ39" s="21" t="s">
        <v>56</v>
      </c>
      <c r="AR39" s="21" t="s">
        <v>57</v>
      </c>
      <c r="AS39" s="10">
        <v>67</v>
      </c>
      <c r="AT39" s="21" t="s">
        <v>58</v>
      </c>
      <c r="AU39" s="10"/>
      <c r="AV39" s="14">
        <f t="shared" si="44"/>
        <v>1738</v>
      </c>
      <c r="AW39" s="14">
        <f t="shared" si="45"/>
        <v>21.5</v>
      </c>
      <c r="AX39" s="14">
        <f t="shared" si="40"/>
        <v>80.8372093023256</v>
      </c>
      <c r="AY39" s="14">
        <f t="shared" si="43"/>
        <v>4638</v>
      </c>
      <c r="AZ39" s="14">
        <f t="shared" si="41"/>
        <v>57.5</v>
      </c>
      <c r="BA39" s="14">
        <f t="shared" si="42"/>
        <v>80.6608695652174</v>
      </c>
      <c r="BB39" s="14">
        <f t="shared" si="21"/>
        <v>0</v>
      </c>
      <c r="BC39" s="14">
        <f t="shared" si="7"/>
        <v>80.6608695652174</v>
      </c>
    </row>
    <row r="40" spans="1:55">
      <c r="A40" s="8">
        <v>37</v>
      </c>
      <c r="B40" s="20" t="s">
        <v>131</v>
      </c>
      <c r="C40" s="21" t="s">
        <v>132</v>
      </c>
      <c r="D40" s="21" t="s">
        <v>56</v>
      </c>
      <c r="E40" s="21" t="s">
        <v>56</v>
      </c>
      <c r="F40" s="10">
        <v>84</v>
      </c>
      <c r="G40" s="21" t="s">
        <v>56</v>
      </c>
      <c r="H40" s="10">
        <v>88</v>
      </c>
      <c r="I40" s="21" t="s">
        <v>56</v>
      </c>
      <c r="J40" s="10">
        <v>85</v>
      </c>
      <c r="K40" s="21" t="s">
        <v>58</v>
      </c>
      <c r="L40" s="10">
        <v>78</v>
      </c>
      <c r="M40" s="21" t="s">
        <v>58</v>
      </c>
      <c r="N40" s="21" t="s">
        <v>56</v>
      </c>
      <c r="O40" s="10">
        <v>73</v>
      </c>
      <c r="P40" s="10">
        <v>79</v>
      </c>
      <c r="Q40" s="21" t="s">
        <v>56</v>
      </c>
      <c r="R40" s="21" t="s">
        <v>56</v>
      </c>
      <c r="S40" s="10">
        <v>69</v>
      </c>
      <c r="T40" s="21" t="s">
        <v>56</v>
      </c>
      <c r="U40" s="21" t="s">
        <v>56</v>
      </c>
      <c r="V40" s="10">
        <v>75</v>
      </c>
      <c r="W40" s="21" t="s">
        <v>59</v>
      </c>
      <c r="X40" s="21" t="s">
        <v>56</v>
      </c>
      <c r="Y40" s="21" t="s">
        <v>56</v>
      </c>
      <c r="Z40" s="10">
        <v>76</v>
      </c>
      <c r="AA40" s="10">
        <v>77</v>
      </c>
      <c r="AB40" s="14">
        <f t="shared" ref="AB40:AB46" si="46">SUM(F40*2+H40*3+J40*3+K40*3+L40*4+M40*2+O40*2+P40*3+S40*2+V40*3+W40*1+Z40*3+AA40*2)</f>
        <v>2627</v>
      </c>
      <c r="AC40" s="14">
        <f t="shared" ref="AC40:AC46" si="47">2+3+3+3+4+2+2+3+2+3+1+3+2</f>
        <v>33</v>
      </c>
      <c r="AD40" s="14">
        <f t="shared" si="2"/>
        <v>79.6060606060606</v>
      </c>
      <c r="AE40" s="15"/>
      <c r="AF40" s="20" t="s">
        <v>131</v>
      </c>
      <c r="AG40" s="21" t="s">
        <v>132</v>
      </c>
      <c r="AH40" s="21" t="s">
        <v>56</v>
      </c>
      <c r="AI40" s="10">
        <v>82</v>
      </c>
      <c r="AJ40" s="10">
        <v>85</v>
      </c>
      <c r="AK40" s="21" t="s">
        <v>58</v>
      </c>
      <c r="AL40" s="21" t="s">
        <v>84</v>
      </c>
      <c r="AM40" s="10">
        <v>81</v>
      </c>
      <c r="AN40" s="21" t="s">
        <v>58</v>
      </c>
      <c r="AO40" s="10">
        <v>82</v>
      </c>
      <c r="AP40" s="21" t="s">
        <v>58</v>
      </c>
      <c r="AQ40" s="21" t="s">
        <v>56</v>
      </c>
      <c r="AR40" s="21" t="s">
        <v>57</v>
      </c>
      <c r="AS40" s="10">
        <v>66</v>
      </c>
      <c r="AT40" s="21" t="s">
        <v>59</v>
      </c>
      <c r="AU40" s="10"/>
      <c r="AV40" s="14">
        <f t="shared" si="44"/>
        <v>1744.5</v>
      </c>
      <c r="AW40" s="14">
        <f t="shared" si="45"/>
        <v>21.5</v>
      </c>
      <c r="AX40" s="14">
        <f t="shared" si="40"/>
        <v>81.1395348837209</v>
      </c>
      <c r="AY40" s="14">
        <f t="shared" si="43"/>
        <v>4371.5</v>
      </c>
      <c r="AZ40" s="14">
        <f t="shared" si="41"/>
        <v>54.5</v>
      </c>
      <c r="BA40" s="14">
        <f t="shared" si="42"/>
        <v>80.2110091743119</v>
      </c>
      <c r="BB40" s="14">
        <f t="shared" si="21"/>
        <v>0</v>
      </c>
      <c r="BC40" s="14">
        <f t="shared" si="7"/>
        <v>80.2110091743119</v>
      </c>
    </row>
    <row r="41" spans="1:55">
      <c r="A41" s="8">
        <v>38</v>
      </c>
      <c r="B41" s="20" t="s">
        <v>133</v>
      </c>
      <c r="C41" s="21" t="s">
        <v>134</v>
      </c>
      <c r="D41" s="21" t="s">
        <v>56</v>
      </c>
      <c r="E41" s="21" t="s">
        <v>56</v>
      </c>
      <c r="F41" s="10">
        <v>78</v>
      </c>
      <c r="G41" s="21" t="s">
        <v>56</v>
      </c>
      <c r="H41" s="10">
        <v>94</v>
      </c>
      <c r="I41" s="21" t="s">
        <v>56</v>
      </c>
      <c r="J41" s="10">
        <v>74</v>
      </c>
      <c r="K41" s="21" t="s">
        <v>58</v>
      </c>
      <c r="L41" s="10">
        <v>82</v>
      </c>
      <c r="M41" s="21" t="s">
        <v>58</v>
      </c>
      <c r="N41" s="21" t="s">
        <v>56</v>
      </c>
      <c r="O41" s="10">
        <v>80</v>
      </c>
      <c r="P41" s="10">
        <v>79</v>
      </c>
      <c r="Q41" s="21" t="s">
        <v>56</v>
      </c>
      <c r="R41" s="21" t="s">
        <v>56</v>
      </c>
      <c r="S41" s="10">
        <v>79</v>
      </c>
      <c r="T41" s="21" t="s">
        <v>56</v>
      </c>
      <c r="U41" s="21" t="s">
        <v>56</v>
      </c>
      <c r="V41" s="10">
        <v>60</v>
      </c>
      <c r="W41" s="21" t="s">
        <v>84</v>
      </c>
      <c r="X41" s="21" t="s">
        <v>56</v>
      </c>
      <c r="Y41" s="21" t="s">
        <v>56</v>
      </c>
      <c r="Z41" s="10">
        <v>95</v>
      </c>
      <c r="AA41" s="10">
        <v>97</v>
      </c>
      <c r="AB41" s="14">
        <f t="shared" si="46"/>
        <v>2692</v>
      </c>
      <c r="AC41" s="14">
        <f t="shared" si="47"/>
        <v>33</v>
      </c>
      <c r="AD41" s="14">
        <f t="shared" si="2"/>
        <v>81.5757575757576</v>
      </c>
      <c r="AE41" s="15"/>
      <c r="AF41" s="20" t="s">
        <v>133</v>
      </c>
      <c r="AG41" s="21" t="s">
        <v>134</v>
      </c>
      <c r="AH41" s="10">
        <v>66</v>
      </c>
      <c r="AI41" s="10">
        <v>87</v>
      </c>
      <c r="AJ41" s="10">
        <v>85</v>
      </c>
      <c r="AK41" s="21" t="s">
        <v>59</v>
      </c>
      <c r="AL41" s="21" t="s">
        <v>59</v>
      </c>
      <c r="AM41" s="10">
        <v>82</v>
      </c>
      <c r="AN41" s="10"/>
      <c r="AO41" s="10">
        <v>82</v>
      </c>
      <c r="AP41" s="21" t="s">
        <v>58</v>
      </c>
      <c r="AQ41" s="21" t="s">
        <v>56</v>
      </c>
      <c r="AR41" s="21" t="s">
        <v>57</v>
      </c>
      <c r="AS41" s="10">
        <v>64</v>
      </c>
      <c r="AT41" s="21" t="s">
        <v>59</v>
      </c>
      <c r="AU41" s="10">
        <v>79</v>
      </c>
      <c r="AV41" s="14">
        <f>(AH41*3.5+AI41*3+AJ41*2+AK41*3+AL41*1+AM41*2.5+AP41*2+AR41*1+AS41*2+AT41*1+AO41*2)+AU41*2.5</f>
        <v>1996.5</v>
      </c>
      <c r="AW41" s="14">
        <f>23+2.5</f>
        <v>25.5</v>
      </c>
      <c r="AX41" s="14">
        <f t="shared" si="40"/>
        <v>78.2941176470588</v>
      </c>
      <c r="AY41" s="14">
        <f t="shared" si="43"/>
        <v>4688.5</v>
      </c>
      <c r="AZ41" s="14">
        <f>(AW41+AC41)</f>
        <v>58.5</v>
      </c>
      <c r="BA41" s="14">
        <f>AY41/AZ41</f>
        <v>80.1452991452991</v>
      </c>
      <c r="BB41" s="14">
        <f t="shared" si="21"/>
        <v>0</v>
      </c>
      <c r="BC41" s="14">
        <f t="shared" si="7"/>
        <v>80.1452991452991</v>
      </c>
    </row>
    <row r="42" spans="1:55">
      <c r="A42" s="8">
        <v>39</v>
      </c>
      <c r="B42" s="20" t="s">
        <v>135</v>
      </c>
      <c r="C42" s="21" t="s">
        <v>136</v>
      </c>
      <c r="D42" s="21" t="s">
        <v>56</v>
      </c>
      <c r="E42" s="21" t="s">
        <v>56</v>
      </c>
      <c r="F42" s="10">
        <v>72</v>
      </c>
      <c r="G42" s="21" t="s">
        <v>56</v>
      </c>
      <c r="H42" s="10">
        <v>80</v>
      </c>
      <c r="I42" s="21" t="s">
        <v>56</v>
      </c>
      <c r="J42" s="10">
        <v>82</v>
      </c>
      <c r="K42" s="21" t="s">
        <v>59</v>
      </c>
      <c r="L42" s="10">
        <v>76</v>
      </c>
      <c r="M42" s="21" t="s">
        <v>58</v>
      </c>
      <c r="N42" s="21" t="s">
        <v>56</v>
      </c>
      <c r="O42" s="10">
        <v>80</v>
      </c>
      <c r="P42" s="10">
        <v>86</v>
      </c>
      <c r="Q42" s="21" t="s">
        <v>56</v>
      </c>
      <c r="R42" s="21" t="s">
        <v>56</v>
      </c>
      <c r="S42" s="10">
        <v>70</v>
      </c>
      <c r="T42" s="21" t="s">
        <v>56</v>
      </c>
      <c r="U42" s="21" t="s">
        <v>56</v>
      </c>
      <c r="V42" s="10">
        <v>93</v>
      </c>
      <c r="W42" s="21" t="s">
        <v>84</v>
      </c>
      <c r="X42" s="21" t="s">
        <v>56</v>
      </c>
      <c r="Y42" s="21" t="s">
        <v>56</v>
      </c>
      <c r="Z42" s="10">
        <v>85</v>
      </c>
      <c r="AA42" s="10">
        <v>83</v>
      </c>
      <c r="AB42" s="14">
        <f t="shared" si="46"/>
        <v>2652</v>
      </c>
      <c r="AC42" s="14">
        <f t="shared" si="47"/>
        <v>33</v>
      </c>
      <c r="AD42" s="14">
        <f t="shared" si="2"/>
        <v>80.3636363636364</v>
      </c>
      <c r="AE42" s="15"/>
      <c r="AF42" s="20" t="s">
        <v>135</v>
      </c>
      <c r="AG42" s="21" t="s">
        <v>136</v>
      </c>
      <c r="AH42" s="21" t="s">
        <v>56</v>
      </c>
      <c r="AI42" s="10">
        <v>89</v>
      </c>
      <c r="AJ42" s="10">
        <v>82</v>
      </c>
      <c r="AK42" s="21" t="s">
        <v>84</v>
      </c>
      <c r="AL42" s="21" t="s">
        <v>59</v>
      </c>
      <c r="AM42" s="10">
        <v>84</v>
      </c>
      <c r="AN42" s="21" t="s">
        <v>58</v>
      </c>
      <c r="AO42" s="10">
        <v>84</v>
      </c>
      <c r="AP42" s="21" t="s">
        <v>59</v>
      </c>
      <c r="AQ42" s="21" t="s">
        <v>56</v>
      </c>
      <c r="AR42" s="21" t="s">
        <v>57</v>
      </c>
      <c r="AS42" s="10">
        <v>66</v>
      </c>
      <c r="AT42" s="21" t="s">
        <v>59</v>
      </c>
      <c r="AU42" s="10"/>
      <c r="AV42" s="14">
        <f t="shared" ref="AV42:AV45" si="48">SUM(AI42*3+AJ42*2+AK42*3+AL42*1+AM42*2.5+AN42*2+AO42*2+AP42*2+AR42*1+AS42*2+AT42*1)</f>
        <v>1701</v>
      </c>
      <c r="AW42" s="14">
        <f t="shared" ref="AW42:AW45" si="49">(3+2+3+1+2.5+2+2+2+1+2+1)</f>
        <v>21.5</v>
      </c>
      <c r="AX42" s="14">
        <f t="shared" si="40"/>
        <v>79.1162790697674</v>
      </c>
      <c r="AY42" s="14">
        <f t="shared" si="43"/>
        <v>4353</v>
      </c>
      <c r="AZ42" s="14">
        <f t="shared" ref="AZ42:AZ45" si="50">(AC42+AW42)</f>
        <v>54.5</v>
      </c>
      <c r="BA42" s="14">
        <f t="shared" ref="BA42:BA45" si="51">(AY42/AZ42)</f>
        <v>79.8715596330275</v>
      </c>
      <c r="BB42" s="14">
        <f t="shared" si="21"/>
        <v>0</v>
      </c>
      <c r="BC42" s="14">
        <f t="shared" si="7"/>
        <v>79.8715596330275</v>
      </c>
    </row>
    <row r="43" spans="1:55">
      <c r="A43" s="11">
        <v>40</v>
      </c>
      <c r="B43" s="20" t="s">
        <v>137</v>
      </c>
      <c r="C43" s="22" t="s">
        <v>138</v>
      </c>
      <c r="D43" s="21" t="s">
        <v>56</v>
      </c>
      <c r="E43" s="21" t="s">
        <v>56</v>
      </c>
      <c r="F43" s="10">
        <v>84</v>
      </c>
      <c r="G43" s="21" t="s">
        <v>56</v>
      </c>
      <c r="H43" s="10">
        <v>85</v>
      </c>
      <c r="I43" s="21" t="s">
        <v>56</v>
      </c>
      <c r="J43" s="10">
        <v>83</v>
      </c>
      <c r="K43" s="21" t="s">
        <v>58</v>
      </c>
      <c r="L43" s="10">
        <v>83</v>
      </c>
      <c r="M43" s="21" t="s">
        <v>58</v>
      </c>
      <c r="N43" s="21" t="s">
        <v>56</v>
      </c>
      <c r="O43" s="21" t="s">
        <v>139</v>
      </c>
      <c r="P43" s="10">
        <v>89</v>
      </c>
      <c r="Q43" s="21" t="s">
        <v>56</v>
      </c>
      <c r="R43" s="21" t="s">
        <v>56</v>
      </c>
      <c r="S43" s="10">
        <v>62</v>
      </c>
      <c r="T43" s="21" t="s">
        <v>56</v>
      </c>
      <c r="U43" s="21" t="s">
        <v>56</v>
      </c>
      <c r="V43" s="10">
        <v>73</v>
      </c>
      <c r="W43" s="21" t="s">
        <v>84</v>
      </c>
      <c r="X43" s="21" t="s">
        <v>56</v>
      </c>
      <c r="Y43" s="21" t="s">
        <v>56</v>
      </c>
      <c r="Z43" s="10">
        <v>95</v>
      </c>
      <c r="AA43" s="10">
        <v>88</v>
      </c>
      <c r="AB43" s="14">
        <f t="shared" si="46"/>
        <v>2683</v>
      </c>
      <c r="AC43" s="14">
        <f t="shared" si="47"/>
        <v>33</v>
      </c>
      <c r="AD43" s="14">
        <f t="shared" si="2"/>
        <v>81.3030303030303</v>
      </c>
      <c r="AE43" s="15"/>
      <c r="AF43" s="20" t="s">
        <v>137</v>
      </c>
      <c r="AG43" s="22" t="s">
        <v>138</v>
      </c>
      <c r="AH43" s="21" t="s">
        <v>56</v>
      </c>
      <c r="AI43" s="10">
        <v>88</v>
      </c>
      <c r="AJ43" s="10">
        <v>91</v>
      </c>
      <c r="AK43" s="21" t="s">
        <v>59</v>
      </c>
      <c r="AL43" s="21" t="s">
        <v>84</v>
      </c>
      <c r="AM43" s="10">
        <v>76</v>
      </c>
      <c r="AN43" s="21" t="s">
        <v>58</v>
      </c>
      <c r="AO43" s="10">
        <v>83</v>
      </c>
      <c r="AP43" s="21" t="s">
        <v>59</v>
      </c>
      <c r="AQ43" s="21" t="s">
        <v>56</v>
      </c>
      <c r="AR43" s="21" t="s">
        <v>57</v>
      </c>
      <c r="AS43" s="10">
        <v>49</v>
      </c>
      <c r="AT43" s="21" t="s">
        <v>84</v>
      </c>
      <c r="AU43" s="10"/>
      <c r="AV43" s="14">
        <f t="shared" si="48"/>
        <v>1670</v>
      </c>
      <c r="AW43" s="14">
        <f t="shared" si="49"/>
        <v>21.5</v>
      </c>
      <c r="AX43" s="14">
        <f t="shared" si="40"/>
        <v>77.6744186046512</v>
      </c>
      <c r="AY43" s="14">
        <f t="shared" si="43"/>
        <v>4353</v>
      </c>
      <c r="AZ43" s="14">
        <f t="shared" si="50"/>
        <v>54.5</v>
      </c>
      <c r="BA43" s="14">
        <f t="shared" si="51"/>
        <v>79.8715596330275</v>
      </c>
      <c r="BB43" s="14">
        <f t="shared" si="21"/>
        <v>0</v>
      </c>
      <c r="BC43" s="14">
        <f t="shared" si="7"/>
        <v>79.8715596330275</v>
      </c>
    </row>
    <row r="44" spans="1:55">
      <c r="A44" s="8">
        <v>41</v>
      </c>
      <c r="B44" s="20" t="s">
        <v>140</v>
      </c>
      <c r="C44" s="21" t="s">
        <v>141</v>
      </c>
      <c r="D44" s="21" t="s">
        <v>56</v>
      </c>
      <c r="E44" s="21" t="s">
        <v>56</v>
      </c>
      <c r="F44" s="10">
        <v>73</v>
      </c>
      <c r="G44" s="21" t="s">
        <v>56</v>
      </c>
      <c r="H44" s="10">
        <v>94</v>
      </c>
      <c r="I44" s="21" t="s">
        <v>56</v>
      </c>
      <c r="J44" s="10">
        <v>84</v>
      </c>
      <c r="K44" s="21" t="s">
        <v>58</v>
      </c>
      <c r="L44" s="10">
        <v>79</v>
      </c>
      <c r="M44" s="21" t="s">
        <v>58</v>
      </c>
      <c r="N44" s="21" t="s">
        <v>56</v>
      </c>
      <c r="O44" s="10">
        <v>72</v>
      </c>
      <c r="P44" s="10">
        <v>86</v>
      </c>
      <c r="Q44" s="21" t="s">
        <v>56</v>
      </c>
      <c r="R44" s="21" t="s">
        <v>56</v>
      </c>
      <c r="S44" s="10">
        <v>62</v>
      </c>
      <c r="T44" s="21" t="s">
        <v>56</v>
      </c>
      <c r="U44" s="21" t="s">
        <v>56</v>
      </c>
      <c r="V44" s="10">
        <v>76</v>
      </c>
      <c r="W44" s="21" t="s">
        <v>59</v>
      </c>
      <c r="X44" s="21" t="s">
        <v>56</v>
      </c>
      <c r="Y44" s="21" t="s">
        <v>56</v>
      </c>
      <c r="Z44" s="10">
        <v>76</v>
      </c>
      <c r="AA44" s="10">
        <v>78</v>
      </c>
      <c r="AB44" s="14">
        <f t="shared" si="46"/>
        <v>2634</v>
      </c>
      <c r="AC44" s="14">
        <f t="shared" si="47"/>
        <v>33</v>
      </c>
      <c r="AD44" s="14">
        <f t="shared" si="2"/>
        <v>79.8181818181818</v>
      </c>
      <c r="AE44" s="15"/>
      <c r="AF44" s="20" t="s">
        <v>140</v>
      </c>
      <c r="AG44" s="21" t="s">
        <v>141</v>
      </c>
      <c r="AH44" s="21" t="s">
        <v>56</v>
      </c>
      <c r="AI44" s="10">
        <v>85</v>
      </c>
      <c r="AJ44" s="10">
        <v>85</v>
      </c>
      <c r="AK44" s="21" t="s">
        <v>59</v>
      </c>
      <c r="AL44" s="21" t="s">
        <v>59</v>
      </c>
      <c r="AM44" s="10">
        <v>78</v>
      </c>
      <c r="AN44" s="21" t="s">
        <v>58</v>
      </c>
      <c r="AO44" s="10">
        <v>80</v>
      </c>
      <c r="AP44" s="21" t="s">
        <v>58</v>
      </c>
      <c r="AQ44" s="21" t="s">
        <v>56</v>
      </c>
      <c r="AR44" s="21" t="s">
        <v>57</v>
      </c>
      <c r="AS44" s="10">
        <v>62</v>
      </c>
      <c r="AT44" s="21" t="s">
        <v>59</v>
      </c>
      <c r="AU44" s="10"/>
      <c r="AV44" s="14">
        <f t="shared" si="48"/>
        <v>1714</v>
      </c>
      <c r="AW44" s="14">
        <f t="shared" si="49"/>
        <v>21.5</v>
      </c>
      <c r="AX44" s="14">
        <f t="shared" si="40"/>
        <v>79.7209302325581</v>
      </c>
      <c r="AY44" s="14">
        <f t="shared" si="43"/>
        <v>4348</v>
      </c>
      <c r="AZ44" s="14">
        <f t="shared" si="50"/>
        <v>54.5</v>
      </c>
      <c r="BA44" s="14">
        <f t="shared" si="51"/>
        <v>79.7798165137615</v>
      </c>
      <c r="BB44" s="14">
        <f t="shared" si="21"/>
        <v>0</v>
      </c>
      <c r="BC44" s="14">
        <f t="shared" si="7"/>
        <v>79.7798165137615</v>
      </c>
    </row>
    <row r="45" spans="1:55">
      <c r="A45" s="8">
        <v>42</v>
      </c>
      <c r="B45" s="20" t="s">
        <v>142</v>
      </c>
      <c r="C45" s="21" t="s">
        <v>143</v>
      </c>
      <c r="D45" s="21" t="s">
        <v>56</v>
      </c>
      <c r="E45" s="21" t="s">
        <v>56</v>
      </c>
      <c r="F45" s="10">
        <v>74</v>
      </c>
      <c r="G45" s="21" t="s">
        <v>56</v>
      </c>
      <c r="H45" s="10">
        <v>78</v>
      </c>
      <c r="I45" s="21" t="s">
        <v>56</v>
      </c>
      <c r="J45" s="10">
        <v>85</v>
      </c>
      <c r="K45" s="21" t="s">
        <v>58</v>
      </c>
      <c r="L45" s="10">
        <v>69</v>
      </c>
      <c r="M45" s="21" t="s">
        <v>58</v>
      </c>
      <c r="N45" s="21" t="s">
        <v>56</v>
      </c>
      <c r="O45" s="10">
        <v>82</v>
      </c>
      <c r="P45" s="10">
        <v>79</v>
      </c>
      <c r="Q45" s="21" t="s">
        <v>56</v>
      </c>
      <c r="R45" s="21" t="s">
        <v>56</v>
      </c>
      <c r="S45" s="10">
        <v>62</v>
      </c>
      <c r="T45" s="21" t="s">
        <v>56</v>
      </c>
      <c r="U45" s="21" t="s">
        <v>56</v>
      </c>
      <c r="V45" s="10">
        <v>79</v>
      </c>
      <c r="W45" s="21" t="s">
        <v>59</v>
      </c>
      <c r="X45" s="21" t="s">
        <v>56</v>
      </c>
      <c r="Y45" s="21" t="s">
        <v>56</v>
      </c>
      <c r="Z45" s="10">
        <v>90</v>
      </c>
      <c r="AA45" s="10">
        <v>87</v>
      </c>
      <c r="AB45" s="14">
        <f t="shared" si="46"/>
        <v>2619</v>
      </c>
      <c r="AC45" s="14">
        <f t="shared" si="47"/>
        <v>33</v>
      </c>
      <c r="AD45" s="14">
        <f t="shared" si="2"/>
        <v>79.3636363636364</v>
      </c>
      <c r="AE45" s="15"/>
      <c r="AF45" s="20" t="s">
        <v>142</v>
      </c>
      <c r="AG45" s="21" t="s">
        <v>143</v>
      </c>
      <c r="AH45" s="21" t="s">
        <v>56</v>
      </c>
      <c r="AI45" s="10">
        <v>86</v>
      </c>
      <c r="AJ45" s="10">
        <v>85</v>
      </c>
      <c r="AK45" s="21" t="s">
        <v>59</v>
      </c>
      <c r="AL45" s="21" t="s">
        <v>84</v>
      </c>
      <c r="AM45" s="10">
        <v>77</v>
      </c>
      <c r="AN45" s="21" t="s">
        <v>58</v>
      </c>
      <c r="AO45" s="10">
        <v>85</v>
      </c>
      <c r="AP45" s="21" t="s">
        <v>58</v>
      </c>
      <c r="AQ45" s="21" t="s">
        <v>56</v>
      </c>
      <c r="AR45" s="21" t="s">
        <v>57</v>
      </c>
      <c r="AS45" s="10">
        <v>69</v>
      </c>
      <c r="AT45" s="21" t="s">
        <v>59</v>
      </c>
      <c r="AU45" s="10"/>
      <c r="AV45" s="14">
        <f t="shared" si="48"/>
        <v>1728.5</v>
      </c>
      <c r="AW45" s="14">
        <f t="shared" si="49"/>
        <v>21.5</v>
      </c>
      <c r="AX45" s="14">
        <f t="shared" si="40"/>
        <v>80.3953488372093</v>
      </c>
      <c r="AY45" s="14">
        <f t="shared" si="43"/>
        <v>4347.5</v>
      </c>
      <c r="AZ45" s="14">
        <f t="shared" si="50"/>
        <v>54.5</v>
      </c>
      <c r="BA45" s="14">
        <f t="shared" si="51"/>
        <v>79.7706422018349</v>
      </c>
      <c r="BB45" s="14">
        <f t="shared" si="21"/>
        <v>0</v>
      </c>
      <c r="BC45" s="14">
        <f t="shared" si="7"/>
        <v>79.7706422018349</v>
      </c>
    </row>
    <row r="46" spans="1:55">
      <c r="A46" s="8">
        <v>43</v>
      </c>
      <c r="B46" s="20" t="s">
        <v>144</v>
      </c>
      <c r="C46" s="21" t="s">
        <v>145</v>
      </c>
      <c r="D46" s="21" t="s">
        <v>56</v>
      </c>
      <c r="E46" s="21" t="s">
        <v>56</v>
      </c>
      <c r="F46" s="10">
        <v>86</v>
      </c>
      <c r="G46" s="21" t="s">
        <v>56</v>
      </c>
      <c r="H46" s="10">
        <v>90</v>
      </c>
      <c r="I46" s="21" t="s">
        <v>56</v>
      </c>
      <c r="J46" s="10">
        <v>83</v>
      </c>
      <c r="K46" s="21" t="s">
        <v>58</v>
      </c>
      <c r="L46" s="10">
        <v>90</v>
      </c>
      <c r="M46" s="21" t="s">
        <v>58</v>
      </c>
      <c r="N46" s="21" t="s">
        <v>56</v>
      </c>
      <c r="O46" s="10">
        <v>80</v>
      </c>
      <c r="P46" s="10">
        <v>81</v>
      </c>
      <c r="Q46" s="21" t="s">
        <v>56</v>
      </c>
      <c r="R46" s="21" t="s">
        <v>56</v>
      </c>
      <c r="S46" s="10">
        <v>82</v>
      </c>
      <c r="T46" s="21" t="s">
        <v>56</v>
      </c>
      <c r="U46" s="21" t="s">
        <v>56</v>
      </c>
      <c r="V46" s="10">
        <v>68</v>
      </c>
      <c r="W46" s="21" t="s">
        <v>59</v>
      </c>
      <c r="X46" s="21" t="s">
        <v>56</v>
      </c>
      <c r="Y46" s="21" t="s">
        <v>56</v>
      </c>
      <c r="Z46" s="10">
        <v>82</v>
      </c>
      <c r="AA46" s="10">
        <v>93</v>
      </c>
      <c r="AB46" s="14">
        <f t="shared" si="46"/>
        <v>2754</v>
      </c>
      <c r="AC46" s="14">
        <f t="shared" si="47"/>
        <v>33</v>
      </c>
      <c r="AD46" s="14">
        <f t="shared" si="2"/>
        <v>83.4545454545455</v>
      </c>
      <c r="AE46" s="15"/>
      <c r="AF46" s="20" t="s">
        <v>144</v>
      </c>
      <c r="AG46" s="21" t="s">
        <v>145</v>
      </c>
      <c r="AH46" s="10">
        <v>73</v>
      </c>
      <c r="AI46" s="10">
        <v>88</v>
      </c>
      <c r="AJ46" s="10">
        <v>91</v>
      </c>
      <c r="AK46" s="21" t="s">
        <v>58</v>
      </c>
      <c r="AL46" s="21" t="s">
        <v>59</v>
      </c>
      <c r="AM46" s="10">
        <v>88</v>
      </c>
      <c r="AN46" s="21" t="s">
        <v>58</v>
      </c>
      <c r="AO46" s="10">
        <v>87</v>
      </c>
      <c r="AP46" s="21" t="s">
        <v>59</v>
      </c>
      <c r="AQ46" s="21" t="s">
        <v>56</v>
      </c>
      <c r="AR46" s="21" t="s">
        <v>57</v>
      </c>
      <c r="AS46" s="10">
        <v>62</v>
      </c>
      <c r="AT46" s="21" t="s">
        <v>59</v>
      </c>
      <c r="AU46" s="10"/>
      <c r="AV46" s="14">
        <f>SUM(AH46*3.5+AI46*3+AJ46*2+AK46*3+AL46*1+AM46*2.5+AN46*2+AP46*2+AR46*1+AS46*2+AT46*1)</f>
        <v>1865.5</v>
      </c>
      <c r="AW46" s="14">
        <v>25</v>
      </c>
      <c r="AX46" s="14">
        <f>AV46/AW46</f>
        <v>74.62</v>
      </c>
      <c r="AY46" s="14">
        <f t="shared" si="43"/>
        <v>4619.5</v>
      </c>
      <c r="AZ46" s="14">
        <f>(AW46+AC46)</f>
        <v>58</v>
      </c>
      <c r="BA46" s="14">
        <f>AY46/AZ46</f>
        <v>79.6465517241379</v>
      </c>
      <c r="BB46" s="14">
        <f t="shared" si="21"/>
        <v>0</v>
      </c>
      <c r="BC46" s="14">
        <f t="shared" si="7"/>
        <v>79.6465517241379</v>
      </c>
    </row>
    <row r="47" spans="1:55">
      <c r="A47" s="8">
        <v>44</v>
      </c>
      <c r="B47" s="20" t="s">
        <v>146</v>
      </c>
      <c r="C47" s="21" t="s">
        <v>147</v>
      </c>
      <c r="D47" s="21" t="s">
        <v>56</v>
      </c>
      <c r="E47" s="21" t="s">
        <v>56</v>
      </c>
      <c r="F47" s="10">
        <v>81</v>
      </c>
      <c r="G47" s="21" t="s">
        <v>56</v>
      </c>
      <c r="H47" s="10">
        <v>89</v>
      </c>
      <c r="I47" s="10">
        <v>63</v>
      </c>
      <c r="J47" s="10">
        <v>82</v>
      </c>
      <c r="K47" s="21" t="s">
        <v>59</v>
      </c>
      <c r="L47" s="10">
        <v>79</v>
      </c>
      <c r="M47" s="21" t="s">
        <v>58</v>
      </c>
      <c r="N47" s="21" t="s">
        <v>56</v>
      </c>
      <c r="O47" s="10">
        <v>81</v>
      </c>
      <c r="P47" s="10">
        <v>79</v>
      </c>
      <c r="Q47" s="21" t="s">
        <v>56</v>
      </c>
      <c r="R47" s="21" t="s">
        <v>56</v>
      </c>
      <c r="S47" s="10">
        <v>63</v>
      </c>
      <c r="T47" s="21" t="s">
        <v>56</v>
      </c>
      <c r="U47" s="21" t="s">
        <v>56</v>
      </c>
      <c r="V47" s="10">
        <v>79</v>
      </c>
      <c r="W47" s="21" t="s">
        <v>59</v>
      </c>
      <c r="X47" s="21" t="s">
        <v>56</v>
      </c>
      <c r="Y47" s="21" t="s">
        <v>56</v>
      </c>
      <c r="Z47" s="10">
        <v>95</v>
      </c>
      <c r="AA47" s="10">
        <v>73</v>
      </c>
      <c r="AB47" s="14">
        <f>SUM(F47*2+H47*3+I47*3+J47*3+K47*3+L47*4+M47*2+O47*2+P47*3+S47*2+V47*3+W47*1+Z47*3+AA47*2)</f>
        <v>2843</v>
      </c>
      <c r="AC47" s="14">
        <v>36</v>
      </c>
      <c r="AD47" s="14">
        <f t="shared" si="2"/>
        <v>78.9722222222222</v>
      </c>
      <c r="AE47" s="15"/>
      <c r="AF47" s="20" t="s">
        <v>146</v>
      </c>
      <c r="AG47" s="21" t="s">
        <v>147</v>
      </c>
      <c r="AH47" s="21" t="s">
        <v>56</v>
      </c>
      <c r="AI47" s="10">
        <v>87</v>
      </c>
      <c r="AJ47" s="10">
        <v>84</v>
      </c>
      <c r="AK47" s="21" t="s">
        <v>59</v>
      </c>
      <c r="AL47" s="21" t="s">
        <v>59</v>
      </c>
      <c r="AM47" s="10">
        <v>76</v>
      </c>
      <c r="AN47" s="21" t="s">
        <v>58</v>
      </c>
      <c r="AO47" s="10">
        <v>80</v>
      </c>
      <c r="AP47" s="21" t="s">
        <v>58</v>
      </c>
      <c r="AQ47" s="21" t="s">
        <v>56</v>
      </c>
      <c r="AR47" s="21" t="s">
        <v>57</v>
      </c>
      <c r="AS47" s="10">
        <v>60</v>
      </c>
      <c r="AT47" s="21" t="s">
        <v>58</v>
      </c>
      <c r="AU47" s="10"/>
      <c r="AV47" s="14">
        <f t="shared" ref="AV47:AV51" si="52">SUM(AI47*3+AJ47*2+AK47*3+AL47*1+AM47*2.5+AN47*2+AO47*2+AP47*2+AR47*1+AS47*2+AT47*1)</f>
        <v>1719</v>
      </c>
      <c r="AW47" s="14">
        <f t="shared" ref="AW47:AW51" si="53">(3+2+3+1+2.5+2+2+2+1+2+1)</f>
        <v>21.5</v>
      </c>
      <c r="AX47" s="14">
        <f t="shared" ref="AX47:AX53" si="54">(AV47/AW47)</f>
        <v>79.953488372093</v>
      </c>
      <c r="AY47" s="14">
        <f t="shared" si="43"/>
        <v>4562</v>
      </c>
      <c r="AZ47" s="14">
        <f t="shared" ref="AZ47:AZ51" si="55">(AC47+AW47)</f>
        <v>57.5</v>
      </c>
      <c r="BA47" s="14">
        <f t="shared" ref="BA47:BA51" si="56">(AY47/AZ47)</f>
        <v>79.3391304347826</v>
      </c>
      <c r="BB47" s="14">
        <f t="shared" si="21"/>
        <v>0</v>
      </c>
      <c r="BC47" s="14">
        <f t="shared" si="7"/>
        <v>79.3391304347826</v>
      </c>
    </row>
    <row r="48" spans="1:55">
      <c r="A48" s="8">
        <v>45</v>
      </c>
      <c r="B48" s="20" t="s">
        <v>148</v>
      </c>
      <c r="C48" s="21" t="s">
        <v>149</v>
      </c>
      <c r="D48" s="21" t="s">
        <v>56</v>
      </c>
      <c r="E48" s="21" t="s">
        <v>56</v>
      </c>
      <c r="F48" s="10">
        <v>71</v>
      </c>
      <c r="G48" s="21" t="s">
        <v>56</v>
      </c>
      <c r="H48" s="10">
        <v>84</v>
      </c>
      <c r="I48" s="21" t="s">
        <v>56</v>
      </c>
      <c r="J48" s="10">
        <v>88</v>
      </c>
      <c r="K48" s="21" t="s">
        <v>58</v>
      </c>
      <c r="L48" s="10">
        <v>77</v>
      </c>
      <c r="M48" s="21" t="s">
        <v>58</v>
      </c>
      <c r="N48" s="21" t="s">
        <v>56</v>
      </c>
      <c r="O48" s="10">
        <v>76</v>
      </c>
      <c r="P48" s="10">
        <v>79</v>
      </c>
      <c r="Q48" s="21" t="s">
        <v>56</v>
      </c>
      <c r="R48" s="21" t="s">
        <v>56</v>
      </c>
      <c r="S48" s="10">
        <v>85</v>
      </c>
      <c r="T48" s="21" t="s">
        <v>56</v>
      </c>
      <c r="U48" s="21" t="s">
        <v>56</v>
      </c>
      <c r="V48" s="10">
        <v>89</v>
      </c>
      <c r="W48" s="21" t="s">
        <v>84</v>
      </c>
      <c r="X48" s="21" t="s">
        <v>56</v>
      </c>
      <c r="Y48" s="21" t="s">
        <v>56</v>
      </c>
      <c r="Z48" s="10">
        <v>82</v>
      </c>
      <c r="AA48" s="10">
        <v>68</v>
      </c>
      <c r="AB48" s="14">
        <f t="shared" ref="AB48:AB53" si="57">SUM(F48*2+H48*3+J48*3+K48*3+L48*4+M48*2+O48*2+P48*3+S48*2+V48*3+W48*1+Z48*3+AA48*2)</f>
        <v>2664</v>
      </c>
      <c r="AC48" s="14">
        <f t="shared" ref="AC48:AC53" si="58">2+3+3+3+4+2+2+3+2+3+1+3+2</f>
        <v>33</v>
      </c>
      <c r="AD48" s="14">
        <f t="shared" si="2"/>
        <v>80.7272727272727</v>
      </c>
      <c r="AE48" s="15"/>
      <c r="AF48" s="20" t="s">
        <v>148</v>
      </c>
      <c r="AG48" s="21" t="s">
        <v>149</v>
      </c>
      <c r="AH48" s="10">
        <v>61</v>
      </c>
      <c r="AI48" s="10">
        <v>86</v>
      </c>
      <c r="AJ48" s="10">
        <v>85</v>
      </c>
      <c r="AK48" s="21" t="s">
        <v>59</v>
      </c>
      <c r="AL48" s="21" t="s">
        <v>84</v>
      </c>
      <c r="AM48" s="10">
        <v>79</v>
      </c>
      <c r="AN48" s="21" t="s">
        <v>58</v>
      </c>
      <c r="AO48" s="21" t="s">
        <v>56</v>
      </c>
      <c r="AP48" s="21" t="s">
        <v>59</v>
      </c>
      <c r="AQ48" s="21" t="s">
        <v>56</v>
      </c>
      <c r="AR48" s="21" t="s">
        <v>57</v>
      </c>
      <c r="AS48" s="10">
        <v>69</v>
      </c>
      <c r="AT48" s="21" t="s">
        <v>59</v>
      </c>
      <c r="AU48" s="10">
        <v>88</v>
      </c>
      <c r="AV48" s="14">
        <f>SUM(AH48*3.5+AI48*3+AJ48*2+AK48*3+AL48*1+AM48*2.5+AN48*2+AP48*2+AR48*1+AS48*2+AT48*1)+AU48*2.5</f>
        <v>1977</v>
      </c>
      <c r="AW48" s="14">
        <f>23+2.5</f>
        <v>25.5</v>
      </c>
      <c r="AX48" s="14">
        <f>AV48/AW48</f>
        <v>77.5294117647059</v>
      </c>
      <c r="AY48" s="14">
        <f t="shared" si="43"/>
        <v>4641</v>
      </c>
      <c r="AZ48" s="14">
        <f>(AW48+AC48)</f>
        <v>58.5</v>
      </c>
      <c r="BA48" s="14">
        <f>AY48/AZ48</f>
        <v>79.3333333333333</v>
      </c>
      <c r="BB48" s="14">
        <f t="shared" si="21"/>
        <v>0</v>
      </c>
      <c r="BC48" s="14">
        <f t="shared" si="7"/>
        <v>79.3333333333333</v>
      </c>
    </row>
    <row r="49" spans="1:55">
      <c r="A49" s="8">
        <v>46</v>
      </c>
      <c r="B49" s="20" t="s">
        <v>150</v>
      </c>
      <c r="C49" s="21" t="s">
        <v>151</v>
      </c>
      <c r="D49" s="21" t="s">
        <v>56</v>
      </c>
      <c r="E49" s="21" t="s">
        <v>56</v>
      </c>
      <c r="F49" s="10">
        <v>79</v>
      </c>
      <c r="G49" s="21" t="s">
        <v>56</v>
      </c>
      <c r="H49" s="10">
        <v>87</v>
      </c>
      <c r="I49" s="21" t="s">
        <v>56</v>
      </c>
      <c r="J49" s="10">
        <v>83</v>
      </c>
      <c r="K49" s="21" t="s">
        <v>58</v>
      </c>
      <c r="L49" s="10">
        <v>72</v>
      </c>
      <c r="M49" s="21" t="s">
        <v>58</v>
      </c>
      <c r="N49" s="21" t="s">
        <v>56</v>
      </c>
      <c r="O49" s="10">
        <v>80</v>
      </c>
      <c r="P49" s="10">
        <v>90</v>
      </c>
      <c r="Q49" s="21" t="s">
        <v>56</v>
      </c>
      <c r="R49" s="21" t="s">
        <v>56</v>
      </c>
      <c r="S49" s="10">
        <v>71</v>
      </c>
      <c r="T49" s="21" t="s">
        <v>56</v>
      </c>
      <c r="U49" s="21" t="s">
        <v>56</v>
      </c>
      <c r="V49" s="10">
        <v>72</v>
      </c>
      <c r="W49" s="21" t="s">
        <v>84</v>
      </c>
      <c r="X49" s="21" t="s">
        <v>56</v>
      </c>
      <c r="Y49" s="21" t="s">
        <v>56</v>
      </c>
      <c r="Z49" s="10">
        <v>71</v>
      </c>
      <c r="AA49" s="10">
        <v>88</v>
      </c>
      <c r="AB49" s="14">
        <f t="shared" si="57"/>
        <v>2623</v>
      </c>
      <c r="AC49" s="14">
        <f t="shared" si="58"/>
        <v>33</v>
      </c>
      <c r="AD49" s="14">
        <f t="shared" si="2"/>
        <v>79.4848484848485</v>
      </c>
      <c r="AE49" s="15"/>
      <c r="AF49" s="20" t="s">
        <v>150</v>
      </c>
      <c r="AG49" s="21" t="s">
        <v>151</v>
      </c>
      <c r="AH49" s="21" t="s">
        <v>56</v>
      </c>
      <c r="AI49" s="10">
        <v>82</v>
      </c>
      <c r="AJ49" s="10">
        <v>87</v>
      </c>
      <c r="AK49" s="21" t="s">
        <v>59</v>
      </c>
      <c r="AL49" s="21" t="s">
        <v>84</v>
      </c>
      <c r="AM49" s="10">
        <v>76</v>
      </c>
      <c r="AN49" s="21" t="s">
        <v>58</v>
      </c>
      <c r="AO49" s="10">
        <v>83</v>
      </c>
      <c r="AP49" s="21" t="s">
        <v>58</v>
      </c>
      <c r="AQ49" s="21" t="s">
        <v>56</v>
      </c>
      <c r="AR49" s="21" t="s">
        <v>58</v>
      </c>
      <c r="AS49" s="10">
        <v>74</v>
      </c>
      <c r="AT49" s="21" t="s">
        <v>84</v>
      </c>
      <c r="AU49" s="10">
        <v>72</v>
      </c>
      <c r="AV49" s="14">
        <f>SUM(AI49*3+AJ49*2+AK49*3+AL49*1+AM49*2.5+AN49*2+AO49*2+AP49*2+AR49*1+AS49*2+AT49*1)+AU49*2.5</f>
        <v>1884</v>
      </c>
      <c r="AW49" s="14">
        <f>(3+2+3+1+2.5+2+2+2+1+2+1)+2.5</f>
        <v>24</v>
      </c>
      <c r="AX49" s="14">
        <f t="shared" si="54"/>
        <v>78.5</v>
      </c>
      <c r="AY49" s="14">
        <f t="shared" si="43"/>
        <v>4507</v>
      </c>
      <c r="AZ49" s="14">
        <f t="shared" si="55"/>
        <v>57</v>
      </c>
      <c r="BA49" s="14">
        <f t="shared" si="56"/>
        <v>79.0701754385965</v>
      </c>
      <c r="BB49" s="14">
        <f t="shared" si="21"/>
        <v>0</v>
      </c>
      <c r="BC49" s="14">
        <f t="shared" si="7"/>
        <v>79.0701754385965</v>
      </c>
    </row>
    <row r="50" spans="1:55">
      <c r="A50" s="8">
        <v>47</v>
      </c>
      <c r="B50" s="20" t="s">
        <v>152</v>
      </c>
      <c r="C50" s="21" t="s">
        <v>153</v>
      </c>
      <c r="D50" s="21" t="s">
        <v>56</v>
      </c>
      <c r="E50" s="21" t="s">
        <v>56</v>
      </c>
      <c r="F50" s="10">
        <v>61</v>
      </c>
      <c r="G50" s="21" t="s">
        <v>56</v>
      </c>
      <c r="H50" s="10">
        <v>87</v>
      </c>
      <c r="I50" s="21" t="s">
        <v>56</v>
      </c>
      <c r="J50" s="10">
        <v>83</v>
      </c>
      <c r="K50" s="21" t="s">
        <v>58</v>
      </c>
      <c r="L50" s="10">
        <v>78</v>
      </c>
      <c r="M50" s="21" t="s">
        <v>58</v>
      </c>
      <c r="N50" s="21" t="s">
        <v>56</v>
      </c>
      <c r="O50" s="10">
        <v>72</v>
      </c>
      <c r="P50" s="10">
        <v>86</v>
      </c>
      <c r="Q50" s="21" t="s">
        <v>56</v>
      </c>
      <c r="R50" s="21" t="s">
        <v>56</v>
      </c>
      <c r="S50" s="10">
        <v>65</v>
      </c>
      <c r="T50" s="21" t="s">
        <v>56</v>
      </c>
      <c r="U50" s="21" t="s">
        <v>56</v>
      </c>
      <c r="V50" s="10">
        <v>72</v>
      </c>
      <c r="W50" s="21" t="s">
        <v>59</v>
      </c>
      <c r="X50" s="21" t="s">
        <v>56</v>
      </c>
      <c r="Y50" s="21" t="s">
        <v>56</v>
      </c>
      <c r="Z50" s="10">
        <v>76</v>
      </c>
      <c r="AA50" s="10">
        <v>83</v>
      </c>
      <c r="AB50" s="14">
        <f t="shared" si="57"/>
        <v>2586</v>
      </c>
      <c r="AC50" s="14">
        <f t="shared" si="58"/>
        <v>33</v>
      </c>
      <c r="AD50" s="14">
        <f t="shared" si="2"/>
        <v>78.3636363636364</v>
      </c>
      <c r="AE50" s="15"/>
      <c r="AF50" s="20" t="s">
        <v>152</v>
      </c>
      <c r="AG50" s="21" t="s">
        <v>153</v>
      </c>
      <c r="AH50" s="21" t="s">
        <v>56</v>
      </c>
      <c r="AI50" s="10">
        <v>87</v>
      </c>
      <c r="AJ50" s="10">
        <v>82</v>
      </c>
      <c r="AK50" s="21" t="s">
        <v>59</v>
      </c>
      <c r="AL50" s="21" t="s">
        <v>59</v>
      </c>
      <c r="AM50" s="10">
        <v>81</v>
      </c>
      <c r="AN50" s="21" t="s">
        <v>58</v>
      </c>
      <c r="AO50" s="10">
        <v>80</v>
      </c>
      <c r="AP50" s="21" t="s">
        <v>58</v>
      </c>
      <c r="AQ50" s="21" t="s">
        <v>56</v>
      </c>
      <c r="AR50" s="21" t="s">
        <v>58</v>
      </c>
      <c r="AS50" s="10">
        <v>64</v>
      </c>
      <c r="AT50" s="21" t="s">
        <v>59</v>
      </c>
      <c r="AU50" s="10"/>
      <c r="AV50" s="14">
        <f t="shared" si="52"/>
        <v>1715.5</v>
      </c>
      <c r="AW50" s="14">
        <f t="shared" si="53"/>
        <v>21.5</v>
      </c>
      <c r="AX50" s="14">
        <f t="shared" si="54"/>
        <v>79.7906976744186</v>
      </c>
      <c r="AY50" s="14">
        <f t="shared" si="43"/>
        <v>4301.5</v>
      </c>
      <c r="AZ50" s="14">
        <f t="shared" si="55"/>
        <v>54.5</v>
      </c>
      <c r="BA50" s="14">
        <f t="shared" si="56"/>
        <v>78.9266055045872</v>
      </c>
      <c r="BB50" s="14">
        <f t="shared" si="21"/>
        <v>0</v>
      </c>
      <c r="BC50" s="14">
        <f t="shared" si="7"/>
        <v>78.9266055045872</v>
      </c>
    </row>
    <row r="51" spans="1:55">
      <c r="A51" s="11">
        <v>48</v>
      </c>
      <c r="B51" s="20" t="s">
        <v>154</v>
      </c>
      <c r="C51" s="22" t="s">
        <v>155</v>
      </c>
      <c r="D51" s="21" t="s">
        <v>56</v>
      </c>
      <c r="E51" s="21" t="s">
        <v>56</v>
      </c>
      <c r="F51" s="10">
        <v>74</v>
      </c>
      <c r="G51" s="21" t="s">
        <v>56</v>
      </c>
      <c r="H51" s="10">
        <v>94</v>
      </c>
      <c r="I51" s="21" t="s">
        <v>56</v>
      </c>
      <c r="J51" s="10">
        <v>78</v>
      </c>
      <c r="K51" s="21" t="s">
        <v>58</v>
      </c>
      <c r="L51" s="10">
        <v>69</v>
      </c>
      <c r="M51" s="21" t="s">
        <v>58</v>
      </c>
      <c r="N51" s="21" t="s">
        <v>56</v>
      </c>
      <c r="O51" s="10">
        <v>72</v>
      </c>
      <c r="P51" s="10">
        <v>79</v>
      </c>
      <c r="Q51" s="21" t="s">
        <v>56</v>
      </c>
      <c r="R51" s="21" t="s">
        <v>56</v>
      </c>
      <c r="S51" s="21" t="s">
        <v>156</v>
      </c>
      <c r="T51" s="21" t="s">
        <v>56</v>
      </c>
      <c r="U51" s="21" t="s">
        <v>56</v>
      </c>
      <c r="V51" s="10">
        <v>80</v>
      </c>
      <c r="W51" s="21" t="s">
        <v>84</v>
      </c>
      <c r="X51" s="21" t="s">
        <v>56</v>
      </c>
      <c r="Y51" s="21" t="s">
        <v>56</v>
      </c>
      <c r="Z51" s="10">
        <v>82</v>
      </c>
      <c r="AA51" s="10">
        <v>83</v>
      </c>
      <c r="AB51" s="14">
        <f t="shared" si="57"/>
        <v>2577</v>
      </c>
      <c r="AC51" s="14">
        <f t="shared" si="58"/>
        <v>33</v>
      </c>
      <c r="AD51" s="14">
        <f t="shared" si="2"/>
        <v>78.0909090909091</v>
      </c>
      <c r="AE51" s="15"/>
      <c r="AF51" s="20" t="s">
        <v>154</v>
      </c>
      <c r="AG51" s="22" t="s">
        <v>155</v>
      </c>
      <c r="AH51" s="21" t="s">
        <v>56</v>
      </c>
      <c r="AI51" s="10">
        <v>90</v>
      </c>
      <c r="AJ51" s="10">
        <v>89</v>
      </c>
      <c r="AK51" s="21" t="s">
        <v>59</v>
      </c>
      <c r="AL51" s="21" t="s">
        <v>59</v>
      </c>
      <c r="AM51" s="10">
        <v>78</v>
      </c>
      <c r="AN51" s="21" t="s">
        <v>58</v>
      </c>
      <c r="AO51" s="10">
        <v>79</v>
      </c>
      <c r="AP51" s="21" t="s">
        <v>58</v>
      </c>
      <c r="AQ51" s="21" t="s">
        <v>56</v>
      </c>
      <c r="AR51" s="21" t="s">
        <v>58</v>
      </c>
      <c r="AS51" s="10">
        <v>57</v>
      </c>
      <c r="AT51" s="21" t="s">
        <v>59</v>
      </c>
      <c r="AU51" s="10"/>
      <c r="AV51" s="14">
        <f t="shared" si="52"/>
        <v>1715</v>
      </c>
      <c r="AW51" s="14">
        <f t="shared" si="53"/>
        <v>21.5</v>
      </c>
      <c r="AX51" s="14">
        <f t="shared" si="54"/>
        <v>79.7674418604651</v>
      </c>
      <c r="AY51" s="14">
        <f t="shared" si="43"/>
        <v>4292</v>
      </c>
      <c r="AZ51" s="14">
        <f t="shared" si="55"/>
        <v>54.5</v>
      </c>
      <c r="BA51" s="14">
        <f t="shared" si="56"/>
        <v>78.7522935779816</v>
      </c>
      <c r="BB51" s="14">
        <f t="shared" si="21"/>
        <v>0</v>
      </c>
      <c r="BC51" s="14">
        <f t="shared" si="7"/>
        <v>78.7522935779816</v>
      </c>
    </row>
    <row r="52" spans="1:55">
      <c r="A52" s="8">
        <v>49</v>
      </c>
      <c r="B52" s="20" t="s">
        <v>157</v>
      </c>
      <c r="C52" s="21" t="s">
        <v>158</v>
      </c>
      <c r="D52" s="21" t="s">
        <v>56</v>
      </c>
      <c r="E52" s="21" t="s">
        <v>56</v>
      </c>
      <c r="F52" s="10">
        <v>68</v>
      </c>
      <c r="G52" s="21" t="s">
        <v>56</v>
      </c>
      <c r="H52" s="10">
        <v>88</v>
      </c>
      <c r="I52" s="21" t="s">
        <v>56</v>
      </c>
      <c r="J52" s="10">
        <v>78</v>
      </c>
      <c r="K52" s="21" t="s">
        <v>58</v>
      </c>
      <c r="L52" s="10">
        <v>88</v>
      </c>
      <c r="M52" s="21" t="s">
        <v>58</v>
      </c>
      <c r="N52" s="21" t="s">
        <v>56</v>
      </c>
      <c r="O52" s="10">
        <v>80</v>
      </c>
      <c r="P52" s="10">
        <v>79</v>
      </c>
      <c r="Q52" s="21" t="s">
        <v>56</v>
      </c>
      <c r="R52" s="21" t="s">
        <v>56</v>
      </c>
      <c r="S52" s="10">
        <v>67</v>
      </c>
      <c r="T52" s="21" t="s">
        <v>56</v>
      </c>
      <c r="U52" s="21" t="s">
        <v>56</v>
      </c>
      <c r="V52" s="10">
        <v>79</v>
      </c>
      <c r="W52" s="21" t="s">
        <v>84</v>
      </c>
      <c r="X52" s="21" t="s">
        <v>56</v>
      </c>
      <c r="Y52" s="21" t="s">
        <v>56</v>
      </c>
      <c r="Z52" s="10">
        <v>69</v>
      </c>
      <c r="AA52" s="10">
        <v>93</v>
      </c>
      <c r="AB52" s="14">
        <f t="shared" si="57"/>
        <v>2637</v>
      </c>
      <c r="AC52" s="14">
        <f t="shared" si="58"/>
        <v>33</v>
      </c>
      <c r="AD52" s="14">
        <f t="shared" si="2"/>
        <v>79.9090909090909</v>
      </c>
      <c r="AE52" s="15"/>
      <c r="AF52" s="20" t="s">
        <v>157</v>
      </c>
      <c r="AG52" s="21" t="s">
        <v>158</v>
      </c>
      <c r="AH52" s="10">
        <v>68</v>
      </c>
      <c r="AI52" s="10">
        <v>82</v>
      </c>
      <c r="AJ52" s="10">
        <v>81</v>
      </c>
      <c r="AK52" s="21" t="s">
        <v>59</v>
      </c>
      <c r="AL52" s="21" t="s">
        <v>59</v>
      </c>
      <c r="AM52" s="10">
        <v>84</v>
      </c>
      <c r="AN52" s="21" t="s">
        <v>56</v>
      </c>
      <c r="AO52" s="21" t="s">
        <v>56</v>
      </c>
      <c r="AP52" s="21" t="s">
        <v>59</v>
      </c>
      <c r="AQ52" s="21" t="s">
        <v>56</v>
      </c>
      <c r="AR52" s="21" t="s">
        <v>57</v>
      </c>
      <c r="AS52" s="10">
        <v>64</v>
      </c>
      <c r="AT52" s="21" t="s">
        <v>84</v>
      </c>
      <c r="AU52" s="10">
        <v>85</v>
      </c>
      <c r="AV52" s="14">
        <f>(AH52*3.5+AI52*3+AJ52*2+AK52*3+AL52*1+AM52*2.5+AP52*2+AR52*1+AS52*2+AT52*1)+AU52*2.5</f>
        <v>1806.5</v>
      </c>
      <c r="AW52" s="14">
        <f>(3.5+3+2+3+1+2.5+2+1+2+1)+2.5</f>
        <v>23.5</v>
      </c>
      <c r="AX52" s="14">
        <f t="shared" si="54"/>
        <v>76.8723404255319</v>
      </c>
      <c r="AY52" s="14">
        <f t="shared" si="43"/>
        <v>4443.5</v>
      </c>
      <c r="AZ52" s="14">
        <f>(AW52+AC52)</f>
        <v>56.5</v>
      </c>
      <c r="BA52" s="14">
        <f t="shared" ref="BA52:BA56" si="59">AY52/AZ52</f>
        <v>78.646017699115</v>
      </c>
      <c r="BB52" s="14">
        <f t="shared" si="21"/>
        <v>0</v>
      </c>
      <c r="BC52" s="14">
        <f t="shared" si="7"/>
        <v>78.646017699115</v>
      </c>
    </row>
    <row r="53" spans="1:55">
      <c r="A53" s="11">
        <v>50</v>
      </c>
      <c r="B53" s="20" t="s">
        <v>159</v>
      </c>
      <c r="C53" s="21" t="s">
        <v>160</v>
      </c>
      <c r="D53" s="21" t="s">
        <v>56</v>
      </c>
      <c r="E53" s="21" t="s">
        <v>56</v>
      </c>
      <c r="F53" s="10">
        <v>67</v>
      </c>
      <c r="G53" s="21" t="s">
        <v>56</v>
      </c>
      <c r="H53" s="10">
        <v>89</v>
      </c>
      <c r="I53" s="21" t="s">
        <v>56</v>
      </c>
      <c r="J53" s="10">
        <v>82</v>
      </c>
      <c r="K53" s="21" t="s">
        <v>59</v>
      </c>
      <c r="L53" s="10">
        <v>74</v>
      </c>
      <c r="M53" s="21" t="s">
        <v>58</v>
      </c>
      <c r="N53" s="21" t="s">
        <v>56</v>
      </c>
      <c r="O53" s="10">
        <v>73</v>
      </c>
      <c r="P53" s="10">
        <v>89</v>
      </c>
      <c r="Q53" s="21" t="s">
        <v>56</v>
      </c>
      <c r="R53" s="21" t="s">
        <v>56</v>
      </c>
      <c r="S53" s="10">
        <v>65</v>
      </c>
      <c r="T53" s="21" t="s">
        <v>56</v>
      </c>
      <c r="U53" s="21" t="s">
        <v>56</v>
      </c>
      <c r="V53" s="10">
        <v>79</v>
      </c>
      <c r="W53" s="21" t="s">
        <v>59</v>
      </c>
      <c r="X53" s="21" t="s">
        <v>56</v>
      </c>
      <c r="Y53" s="21" t="s">
        <v>56</v>
      </c>
      <c r="Z53" s="10">
        <v>83</v>
      </c>
      <c r="AA53" s="10">
        <v>82</v>
      </c>
      <c r="AB53" s="14">
        <f t="shared" si="57"/>
        <v>2606</v>
      </c>
      <c r="AC53" s="14">
        <f t="shared" si="58"/>
        <v>33</v>
      </c>
      <c r="AD53" s="14">
        <f t="shared" si="2"/>
        <v>78.969696969697</v>
      </c>
      <c r="AE53" s="15"/>
      <c r="AF53" s="20" t="s">
        <v>159</v>
      </c>
      <c r="AG53" s="22" t="s">
        <v>160</v>
      </c>
      <c r="AH53" s="21" t="s">
        <v>56</v>
      </c>
      <c r="AI53" s="10">
        <v>82</v>
      </c>
      <c r="AJ53" s="10">
        <v>88</v>
      </c>
      <c r="AK53" s="21" t="s">
        <v>84</v>
      </c>
      <c r="AL53" s="21" t="s">
        <v>59</v>
      </c>
      <c r="AM53" s="10">
        <v>85</v>
      </c>
      <c r="AN53" s="21" t="s">
        <v>58</v>
      </c>
      <c r="AO53" s="10">
        <v>83</v>
      </c>
      <c r="AP53" s="21" t="s">
        <v>59</v>
      </c>
      <c r="AQ53" s="21" t="s">
        <v>56</v>
      </c>
      <c r="AR53" s="21" t="s">
        <v>57</v>
      </c>
      <c r="AS53" s="10">
        <v>58</v>
      </c>
      <c r="AT53" s="21" t="s">
        <v>59</v>
      </c>
      <c r="AU53" s="10"/>
      <c r="AV53" s="14">
        <f>SUM(AI53*3+AJ53*2+AK53*3+AL53*1+AM53*2.5+AN53*2+AO53*2+AP53*2+AR53*1+AS53*2+AT53*1)</f>
        <v>1676.5</v>
      </c>
      <c r="AW53" s="14">
        <f>(3+2+3+1+2.5+2+2+2+1+2+1)</f>
        <v>21.5</v>
      </c>
      <c r="AX53" s="14">
        <f t="shared" si="54"/>
        <v>77.9767441860465</v>
      </c>
      <c r="AY53" s="14">
        <f t="shared" si="43"/>
        <v>4282.5</v>
      </c>
      <c r="AZ53" s="14">
        <f t="shared" ref="AZ53:AZ57" si="60">(AC53+AW53)</f>
        <v>54.5</v>
      </c>
      <c r="BA53" s="14">
        <f t="shared" ref="BA53:BA57" si="61">(AY53/AZ53)</f>
        <v>78.5779816513761</v>
      </c>
      <c r="BB53" s="14">
        <f t="shared" si="21"/>
        <v>0</v>
      </c>
      <c r="BC53" s="14">
        <f t="shared" si="7"/>
        <v>78.5779816513761</v>
      </c>
    </row>
    <row r="54" spans="1:55">
      <c r="A54" s="8">
        <v>51</v>
      </c>
      <c r="B54" s="20" t="s">
        <v>161</v>
      </c>
      <c r="C54" s="21" t="s">
        <v>162</v>
      </c>
      <c r="D54" s="21" t="s">
        <v>56</v>
      </c>
      <c r="E54" s="21" t="s">
        <v>56</v>
      </c>
      <c r="F54" s="10">
        <v>81</v>
      </c>
      <c r="G54" s="21" t="s">
        <v>56</v>
      </c>
      <c r="H54" s="10">
        <v>88</v>
      </c>
      <c r="I54" s="10">
        <v>76</v>
      </c>
      <c r="J54" s="10">
        <v>83</v>
      </c>
      <c r="K54" s="21" t="s">
        <v>58</v>
      </c>
      <c r="L54" s="10">
        <v>78</v>
      </c>
      <c r="M54" s="21" t="s">
        <v>58</v>
      </c>
      <c r="N54" s="21" t="s">
        <v>56</v>
      </c>
      <c r="O54" s="10">
        <v>79</v>
      </c>
      <c r="P54" s="10">
        <v>79</v>
      </c>
      <c r="Q54" s="21" t="s">
        <v>56</v>
      </c>
      <c r="R54" s="21" t="s">
        <v>56</v>
      </c>
      <c r="S54" s="10">
        <v>68</v>
      </c>
      <c r="T54" s="21" t="s">
        <v>56</v>
      </c>
      <c r="U54" s="21" t="s">
        <v>56</v>
      </c>
      <c r="V54" s="10">
        <v>76</v>
      </c>
      <c r="W54" s="21" t="s">
        <v>59</v>
      </c>
      <c r="X54" s="21" t="s">
        <v>56</v>
      </c>
      <c r="Y54" s="21" t="s">
        <v>56</v>
      </c>
      <c r="Z54" s="10">
        <v>82</v>
      </c>
      <c r="AA54" s="10">
        <v>76</v>
      </c>
      <c r="AB54" s="14">
        <f>SUM(F54*2+H54*3+I54*3+J54*3+K54*3+L54*4+M54*2+O54*2+P54*3+S54*2+V54*3+W54*1+Z54*3+AA54*2)</f>
        <v>2872</v>
      </c>
      <c r="AC54" s="14">
        <v>36</v>
      </c>
      <c r="AD54" s="14">
        <f t="shared" si="2"/>
        <v>79.7777777777778</v>
      </c>
      <c r="AE54" s="15"/>
      <c r="AF54" s="20" t="s">
        <v>161</v>
      </c>
      <c r="AG54" s="21" t="s">
        <v>162</v>
      </c>
      <c r="AH54" s="10">
        <v>60</v>
      </c>
      <c r="AI54" s="10">
        <v>84</v>
      </c>
      <c r="AJ54" s="10">
        <v>83</v>
      </c>
      <c r="AK54" s="21" t="s">
        <v>59</v>
      </c>
      <c r="AL54" s="21" t="s">
        <v>59</v>
      </c>
      <c r="AM54" s="10">
        <v>80</v>
      </c>
      <c r="AN54" s="21" t="s">
        <v>58</v>
      </c>
      <c r="AO54" s="10">
        <v>81</v>
      </c>
      <c r="AP54" s="21" t="s">
        <v>59</v>
      </c>
      <c r="AQ54" s="21" t="s">
        <v>56</v>
      </c>
      <c r="AR54" s="21" t="s">
        <v>58</v>
      </c>
      <c r="AS54" s="10">
        <v>66</v>
      </c>
      <c r="AT54" s="21" t="s">
        <v>59</v>
      </c>
      <c r="AU54" s="10">
        <v>85</v>
      </c>
      <c r="AV54" s="14">
        <f>SUM(AH54*3.5+AI54*3+AJ54*2+AK54*3+AL54*1+AM54*2.5+AN54*2+AP54*2+AR54*1+AS54*2+AT54*1+AO54*2)+AU54*2.5</f>
        <v>2114.5</v>
      </c>
      <c r="AW54" s="14">
        <f>25+2.5</f>
        <v>27.5</v>
      </c>
      <c r="AX54" s="14">
        <f>AV54/AW54</f>
        <v>76.8909090909091</v>
      </c>
      <c r="AY54" s="14">
        <f t="shared" si="43"/>
        <v>4986.5</v>
      </c>
      <c r="AZ54" s="14">
        <f>(AW54+AC54)</f>
        <v>63.5</v>
      </c>
      <c r="BA54" s="14">
        <f t="shared" si="59"/>
        <v>78.5275590551181</v>
      </c>
      <c r="BB54" s="14">
        <f t="shared" si="21"/>
        <v>0</v>
      </c>
      <c r="BC54" s="14">
        <f t="shared" si="7"/>
        <v>78.5275590551181</v>
      </c>
    </row>
    <row r="55" spans="1:55">
      <c r="A55" s="8">
        <v>52</v>
      </c>
      <c r="B55" s="20" t="s">
        <v>163</v>
      </c>
      <c r="C55" s="21" t="s">
        <v>164</v>
      </c>
      <c r="D55" s="21" t="s">
        <v>56</v>
      </c>
      <c r="E55" s="21" t="s">
        <v>56</v>
      </c>
      <c r="F55" s="10">
        <v>64</v>
      </c>
      <c r="G55" s="21" t="s">
        <v>56</v>
      </c>
      <c r="H55" s="10">
        <v>85</v>
      </c>
      <c r="I55" s="21" t="s">
        <v>56</v>
      </c>
      <c r="J55" s="10">
        <v>79</v>
      </c>
      <c r="K55" s="21" t="s">
        <v>59</v>
      </c>
      <c r="L55" s="10">
        <v>82</v>
      </c>
      <c r="M55" s="21" t="s">
        <v>58</v>
      </c>
      <c r="N55" s="21" t="s">
        <v>56</v>
      </c>
      <c r="O55" s="10">
        <v>77</v>
      </c>
      <c r="P55" s="10">
        <v>86</v>
      </c>
      <c r="Q55" s="21" t="s">
        <v>56</v>
      </c>
      <c r="R55" s="10">
        <v>65</v>
      </c>
      <c r="S55" s="10">
        <v>62</v>
      </c>
      <c r="T55" s="10">
        <v>74</v>
      </c>
      <c r="U55" s="21" t="s">
        <v>56</v>
      </c>
      <c r="V55" s="10">
        <v>72</v>
      </c>
      <c r="W55" s="21" t="s">
        <v>59</v>
      </c>
      <c r="X55" s="21" t="s">
        <v>56</v>
      </c>
      <c r="Y55" s="21" t="s">
        <v>56</v>
      </c>
      <c r="Z55" s="10">
        <v>71</v>
      </c>
      <c r="AA55" s="10">
        <v>93</v>
      </c>
      <c r="AB55" s="14">
        <f>SUM(F55*2+H55*3+J55*3+K55*3+L55*4+M55*2+O55*2+P55*3+S55*2+V55*3+W55*1+Z55*3+AA55*2+R55*2.5+T55*2)</f>
        <v>2879.5</v>
      </c>
      <c r="AC55" s="14">
        <v>37.5</v>
      </c>
      <c r="AD55" s="14">
        <f t="shared" si="2"/>
        <v>76.7866666666667</v>
      </c>
      <c r="AE55" s="15"/>
      <c r="AF55" s="20" t="s">
        <v>163</v>
      </c>
      <c r="AG55" s="21" t="s">
        <v>164</v>
      </c>
      <c r="AH55" s="21" t="s">
        <v>56</v>
      </c>
      <c r="AI55" s="10">
        <v>89</v>
      </c>
      <c r="AJ55" s="10">
        <v>88</v>
      </c>
      <c r="AK55" s="21" t="s">
        <v>59</v>
      </c>
      <c r="AL55" s="21" t="s">
        <v>59</v>
      </c>
      <c r="AM55" s="10">
        <v>78</v>
      </c>
      <c r="AN55" s="21" t="s">
        <v>58</v>
      </c>
      <c r="AO55" s="10">
        <v>80</v>
      </c>
      <c r="AP55" s="21" t="s">
        <v>58</v>
      </c>
      <c r="AQ55" s="21" t="s">
        <v>56</v>
      </c>
      <c r="AR55" s="21" t="s">
        <v>58</v>
      </c>
      <c r="AS55" s="10">
        <v>74</v>
      </c>
      <c r="AT55" s="21" t="s">
        <v>59</v>
      </c>
      <c r="AU55" s="10"/>
      <c r="AV55" s="14">
        <f t="shared" ref="AV55:AV60" si="62">SUM(AI55*3+AJ55*2+AK55*3+AL55*1+AM55*2.5+AN55*2+AO55*2+AP55*2+AR55*1+AS55*2+AT55*1)</f>
        <v>1746</v>
      </c>
      <c r="AW55" s="14">
        <f t="shared" ref="AW55:AW60" si="63">(3+2+3+1+2.5+2+2+2+1+2+1)</f>
        <v>21.5</v>
      </c>
      <c r="AX55" s="14">
        <f t="shared" ref="AX55:AX57" si="64">(AV55/AW55)</f>
        <v>81.2093023255814</v>
      </c>
      <c r="AY55" s="14">
        <f t="shared" si="43"/>
        <v>4625.5</v>
      </c>
      <c r="AZ55" s="14">
        <f t="shared" si="60"/>
        <v>59</v>
      </c>
      <c r="BA55" s="14">
        <f t="shared" si="61"/>
        <v>78.3983050847458</v>
      </c>
      <c r="BB55" s="14">
        <f t="shared" si="21"/>
        <v>0</v>
      </c>
      <c r="BC55" s="14">
        <f t="shared" si="7"/>
        <v>78.3983050847458</v>
      </c>
    </row>
    <row r="56" spans="1:55">
      <c r="A56" s="11">
        <v>53</v>
      </c>
      <c r="B56" s="20" t="s">
        <v>165</v>
      </c>
      <c r="C56" s="22" t="s">
        <v>166</v>
      </c>
      <c r="D56" s="21" t="s">
        <v>56</v>
      </c>
      <c r="E56" s="21" t="s">
        <v>56</v>
      </c>
      <c r="F56" s="10">
        <v>76</v>
      </c>
      <c r="G56" s="21" t="s">
        <v>56</v>
      </c>
      <c r="H56" s="10">
        <v>83</v>
      </c>
      <c r="I56" s="21" t="s">
        <v>56</v>
      </c>
      <c r="J56" s="10">
        <v>80</v>
      </c>
      <c r="K56" s="21" t="s">
        <v>59</v>
      </c>
      <c r="L56" s="10">
        <v>76</v>
      </c>
      <c r="M56" s="21" t="s">
        <v>58</v>
      </c>
      <c r="N56" s="21" t="s">
        <v>56</v>
      </c>
      <c r="O56" s="10">
        <v>70</v>
      </c>
      <c r="P56" s="10">
        <v>84</v>
      </c>
      <c r="Q56" s="21" t="s">
        <v>56</v>
      </c>
      <c r="R56" s="21" t="s">
        <v>56</v>
      </c>
      <c r="S56" s="21" t="s">
        <v>156</v>
      </c>
      <c r="T56" s="21" t="s">
        <v>56</v>
      </c>
      <c r="U56" s="21" t="s">
        <v>56</v>
      </c>
      <c r="V56" s="10">
        <v>73</v>
      </c>
      <c r="W56" s="21" t="s">
        <v>59</v>
      </c>
      <c r="X56" s="21" t="s">
        <v>56</v>
      </c>
      <c r="Y56" s="21" t="s">
        <v>56</v>
      </c>
      <c r="Z56" s="10">
        <v>81</v>
      </c>
      <c r="AA56" s="10">
        <v>78</v>
      </c>
      <c r="AB56" s="14">
        <f t="shared" ref="AB56:AB58" si="65">SUM(F56*2+H56*3+J56*3+K56*3+L56*4+M56*2+O56*2+P56*3+S56*2+V56*3+W56*1+Z56*3+AA56*2)</f>
        <v>2539</v>
      </c>
      <c r="AC56" s="14">
        <f t="shared" ref="AC56:AC58" si="66">2+3+3+3+4+2+2+3+2+3+1+3+2</f>
        <v>33</v>
      </c>
      <c r="AD56" s="14">
        <f t="shared" si="2"/>
        <v>76.9393939393939</v>
      </c>
      <c r="AE56" s="15"/>
      <c r="AF56" s="20" t="s">
        <v>165</v>
      </c>
      <c r="AG56" s="21" t="s">
        <v>166</v>
      </c>
      <c r="AH56" s="21" t="s">
        <v>56</v>
      </c>
      <c r="AI56" s="10">
        <v>88</v>
      </c>
      <c r="AJ56" s="10">
        <v>88</v>
      </c>
      <c r="AK56" s="21" t="s">
        <v>58</v>
      </c>
      <c r="AL56" s="21" t="s">
        <v>59</v>
      </c>
      <c r="AM56" s="10">
        <v>77</v>
      </c>
      <c r="AN56" s="21" t="s">
        <v>58</v>
      </c>
      <c r="AO56" s="10">
        <v>82</v>
      </c>
      <c r="AP56" s="21" t="s">
        <v>59</v>
      </c>
      <c r="AQ56" s="10">
        <v>70</v>
      </c>
      <c r="AR56" s="21" t="s">
        <v>58</v>
      </c>
      <c r="AS56" s="10">
        <v>69</v>
      </c>
      <c r="AT56" s="21" t="s">
        <v>59</v>
      </c>
      <c r="AU56" s="10"/>
      <c r="AV56" s="14">
        <f>SUM(AI56*3+AJ56*2+AK56*3+AL56*1+AM56*2.5+AN56*2+AO56*2+AP56*2+AQ56*6+AR56*1+AS56*2+AT56*1)</f>
        <v>2164.5</v>
      </c>
      <c r="AW56" s="14">
        <v>27</v>
      </c>
      <c r="AX56" s="14">
        <f t="shared" si="64"/>
        <v>80.1666666666667</v>
      </c>
      <c r="AY56" s="14">
        <f>AV56+AB56</f>
        <v>4703.5</v>
      </c>
      <c r="AZ56" s="14">
        <f>AW56+AC56</f>
        <v>60</v>
      </c>
      <c r="BA56" s="14">
        <f t="shared" si="59"/>
        <v>78.3916666666667</v>
      </c>
      <c r="BB56" s="14">
        <f t="shared" si="21"/>
        <v>0</v>
      </c>
      <c r="BC56" s="14">
        <f t="shared" si="7"/>
        <v>78.3916666666667</v>
      </c>
    </row>
    <row r="57" spans="1:55">
      <c r="A57" s="11">
        <v>54</v>
      </c>
      <c r="B57" s="20" t="s">
        <v>167</v>
      </c>
      <c r="C57" s="22" t="s">
        <v>168</v>
      </c>
      <c r="D57" s="21" t="s">
        <v>56</v>
      </c>
      <c r="E57" s="21" t="s">
        <v>56</v>
      </c>
      <c r="F57" s="10">
        <v>80</v>
      </c>
      <c r="G57" s="21" t="s">
        <v>56</v>
      </c>
      <c r="H57" s="10">
        <v>89</v>
      </c>
      <c r="I57" s="21" t="s">
        <v>56</v>
      </c>
      <c r="J57" s="10">
        <v>78</v>
      </c>
      <c r="K57" s="21" t="s">
        <v>84</v>
      </c>
      <c r="L57" s="21" t="s">
        <v>169</v>
      </c>
      <c r="M57" s="21" t="s">
        <v>58</v>
      </c>
      <c r="N57" s="21" t="s">
        <v>56</v>
      </c>
      <c r="O57" s="10">
        <v>70</v>
      </c>
      <c r="P57" s="10">
        <v>86</v>
      </c>
      <c r="Q57" s="21" t="s">
        <v>56</v>
      </c>
      <c r="R57" s="21" t="s">
        <v>56</v>
      </c>
      <c r="S57" s="10">
        <v>61</v>
      </c>
      <c r="T57" s="21" t="s">
        <v>56</v>
      </c>
      <c r="U57" s="21" t="s">
        <v>56</v>
      </c>
      <c r="V57" s="10">
        <v>77</v>
      </c>
      <c r="W57" s="21" t="s">
        <v>59</v>
      </c>
      <c r="X57" s="21" t="s">
        <v>56</v>
      </c>
      <c r="Y57" s="21" t="s">
        <v>56</v>
      </c>
      <c r="Z57" s="10">
        <v>90</v>
      </c>
      <c r="AA57" s="10">
        <v>88</v>
      </c>
      <c r="AB57" s="14">
        <f t="shared" si="65"/>
        <v>2514</v>
      </c>
      <c r="AC57" s="14">
        <f t="shared" si="66"/>
        <v>33</v>
      </c>
      <c r="AD57" s="14">
        <f t="shared" si="2"/>
        <v>76.1818181818182</v>
      </c>
      <c r="AE57" s="15"/>
      <c r="AF57" s="20" t="s">
        <v>167</v>
      </c>
      <c r="AG57" s="21" t="s">
        <v>168</v>
      </c>
      <c r="AH57" s="21" t="s">
        <v>56</v>
      </c>
      <c r="AI57" s="10">
        <v>83</v>
      </c>
      <c r="AJ57" s="10">
        <v>85</v>
      </c>
      <c r="AK57" s="21" t="s">
        <v>58</v>
      </c>
      <c r="AL57" s="21" t="s">
        <v>84</v>
      </c>
      <c r="AM57" s="10">
        <v>81</v>
      </c>
      <c r="AN57" s="21" t="s">
        <v>58</v>
      </c>
      <c r="AO57" s="10">
        <v>82</v>
      </c>
      <c r="AP57" s="21" t="s">
        <v>59</v>
      </c>
      <c r="AQ57" s="21" t="s">
        <v>56</v>
      </c>
      <c r="AR57" s="21" t="s">
        <v>57</v>
      </c>
      <c r="AS57" s="10">
        <v>63</v>
      </c>
      <c r="AT57" s="21" t="s">
        <v>84</v>
      </c>
      <c r="AU57" s="10">
        <v>92</v>
      </c>
      <c r="AV57" s="14">
        <f>SUM(AI57*3+AJ57*2+AK57*3+AL57*1+AM57*2.5+AN57*2+AO57*2+AP57*2+AR57*1+AS57*2+AT57*1)+AU57*2.5</f>
        <v>1941.5</v>
      </c>
      <c r="AW57" s="14">
        <f>(3+2+3+1+2.5+2+2+2+1+2+1)+2.5</f>
        <v>24</v>
      </c>
      <c r="AX57" s="14">
        <f t="shared" si="64"/>
        <v>80.8958333333333</v>
      </c>
      <c r="AY57" s="14">
        <f t="shared" ref="AY57:AY60" si="67">(AB57+AV57)</f>
        <v>4455.5</v>
      </c>
      <c r="AZ57" s="14">
        <f t="shared" si="60"/>
        <v>57</v>
      </c>
      <c r="BA57" s="14">
        <f t="shared" si="61"/>
        <v>78.1666666666667</v>
      </c>
      <c r="BB57" s="14">
        <f t="shared" si="21"/>
        <v>0</v>
      </c>
      <c r="BC57" s="14">
        <f t="shared" si="7"/>
        <v>78.1666666666667</v>
      </c>
    </row>
    <row r="58" spans="1:55">
      <c r="A58" s="8">
        <v>55</v>
      </c>
      <c r="B58" s="20" t="s">
        <v>170</v>
      </c>
      <c r="C58" s="21" t="s">
        <v>171</v>
      </c>
      <c r="D58" s="21" t="s">
        <v>56</v>
      </c>
      <c r="E58" s="21" t="s">
        <v>56</v>
      </c>
      <c r="F58" s="10">
        <v>81</v>
      </c>
      <c r="G58" s="21" t="s">
        <v>56</v>
      </c>
      <c r="H58" s="10">
        <v>90</v>
      </c>
      <c r="I58" s="21" t="s">
        <v>56</v>
      </c>
      <c r="J58" s="10">
        <v>86</v>
      </c>
      <c r="K58" s="21" t="s">
        <v>58</v>
      </c>
      <c r="L58" s="10">
        <v>73</v>
      </c>
      <c r="M58" s="21" t="s">
        <v>58</v>
      </c>
      <c r="N58" s="21" t="s">
        <v>56</v>
      </c>
      <c r="O58" s="10">
        <v>84</v>
      </c>
      <c r="P58" s="10">
        <v>85</v>
      </c>
      <c r="Q58" s="21" t="s">
        <v>56</v>
      </c>
      <c r="R58" s="21" t="s">
        <v>56</v>
      </c>
      <c r="S58" s="10">
        <v>60</v>
      </c>
      <c r="T58" s="21" t="s">
        <v>56</v>
      </c>
      <c r="U58" s="21" t="s">
        <v>56</v>
      </c>
      <c r="V58" s="10">
        <v>77</v>
      </c>
      <c r="W58" s="21" t="s">
        <v>59</v>
      </c>
      <c r="X58" s="21" t="s">
        <v>56</v>
      </c>
      <c r="Y58" s="21" t="s">
        <v>56</v>
      </c>
      <c r="Z58" s="10">
        <v>82</v>
      </c>
      <c r="AA58" s="10">
        <v>77</v>
      </c>
      <c r="AB58" s="14">
        <f t="shared" si="65"/>
        <v>2656</v>
      </c>
      <c r="AC58" s="14">
        <f t="shared" si="66"/>
        <v>33</v>
      </c>
      <c r="AD58" s="14">
        <f t="shared" si="2"/>
        <v>80.4848484848485</v>
      </c>
      <c r="AE58" s="15"/>
      <c r="AF58" s="20" t="s">
        <v>170</v>
      </c>
      <c r="AG58" s="21" t="s">
        <v>171</v>
      </c>
      <c r="AH58" s="10">
        <v>60</v>
      </c>
      <c r="AI58" s="10">
        <v>82</v>
      </c>
      <c r="AJ58" s="10">
        <v>87</v>
      </c>
      <c r="AK58" s="21" t="s">
        <v>59</v>
      </c>
      <c r="AL58" s="21" t="s">
        <v>84</v>
      </c>
      <c r="AM58" s="10">
        <v>74</v>
      </c>
      <c r="AN58" s="21" t="s">
        <v>58</v>
      </c>
      <c r="AO58" s="10">
        <v>77</v>
      </c>
      <c r="AP58" s="21" t="s">
        <v>59</v>
      </c>
      <c r="AQ58" s="21" t="s">
        <v>56</v>
      </c>
      <c r="AR58" s="21" t="s">
        <v>57</v>
      </c>
      <c r="AS58" s="10">
        <v>60</v>
      </c>
      <c r="AT58" s="21" t="s">
        <v>84</v>
      </c>
      <c r="AU58" s="10">
        <v>84</v>
      </c>
      <c r="AV58" s="14">
        <f>SUM(AH58*3.5+AI58*3+AJ58*2+AK58*3+AL58*1+AM58*2.5+AN58*2+AP58*2+AR58*1+AS58*2+AT58*1+AO58*2)+AU58*2.5</f>
        <v>2069</v>
      </c>
      <c r="AW58" s="14">
        <f>25+2.5</f>
        <v>27.5</v>
      </c>
      <c r="AX58" s="14">
        <f>AV58/AW58</f>
        <v>75.2363636363636</v>
      </c>
      <c r="AY58" s="14">
        <f t="shared" si="67"/>
        <v>4725</v>
      </c>
      <c r="AZ58" s="14">
        <f>(AW58+AC58)</f>
        <v>60.5</v>
      </c>
      <c r="BA58" s="14">
        <f t="shared" ref="BA58:BA62" si="68">AY58/AZ58</f>
        <v>78.099173553719</v>
      </c>
      <c r="BB58" s="14">
        <f t="shared" si="21"/>
        <v>0</v>
      </c>
      <c r="BC58" s="14">
        <f t="shared" si="7"/>
        <v>78.099173553719</v>
      </c>
    </row>
    <row r="59" spans="1:55">
      <c r="A59" s="11">
        <v>56</v>
      </c>
      <c r="B59" s="20" t="s">
        <v>172</v>
      </c>
      <c r="C59" s="22" t="s">
        <v>173</v>
      </c>
      <c r="D59" s="21" t="s">
        <v>56</v>
      </c>
      <c r="E59" s="21" t="s">
        <v>56</v>
      </c>
      <c r="F59" s="10">
        <v>72</v>
      </c>
      <c r="G59" s="21" t="s">
        <v>56</v>
      </c>
      <c r="H59" s="10">
        <v>94</v>
      </c>
      <c r="I59" s="21" t="s">
        <v>174</v>
      </c>
      <c r="J59" s="10">
        <v>85</v>
      </c>
      <c r="K59" s="21" t="s">
        <v>58</v>
      </c>
      <c r="L59" s="10">
        <v>68</v>
      </c>
      <c r="M59" s="21" t="s">
        <v>58</v>
      </c>
      <c r="N59" s="21" t="s">
        <v>56</v>
      </c>
      <c r="O59" s="10">
        <v>77</v>
      </c>
      <c r="P59" s="10">
        <v>79</v>
      </c>
      <c r="Q59" s="21" t="s">
        <v>56</v>
      </c>
      <c r="R59" s="21" t="s">
        <v>56</v>
      </c>
      <c r="S59" s="21" t="s">
        <v>156</v>
      </c>
      <c r="T59" s="21" t="s">
        <v>56</v>
      </c>
      <c r="U59" s="21" t="s">
        <v>56</v>
      </c>
      <c r="V59" s="10">
        <v>76</v>
      </c>
      <c r="W59" s="21" t="s">
        <v>59</v>
      </c>
      <c r="X59" s="21" t="s">
        <v>56</v>
      </c>
      <c r="Y59" s="21" t="s">
        <v>56</v>
      </c>
      <c r="Z59" s="10">
        <v>81</v>
      </c>
      <c r="AA59" s="10">
        <v>87</v>
      </c>
      <c r="AB59" s="14">
        <f t="shared" ref="AB59:AB66" si="69">SUM(F59*2+H59*3+I59*3+J59*3+K59*3+L59*4+M59*2+O59*2+P59*3+S59*2+V59*3+W59*1+Z59*3+AA59*2)</f>
        <v>2750</v>
      </c>
      <c r="AC59" s="14">
        <v>36</v>
      </c>
      <c r="AD59" s="14">
        <f t="shared" si="2"/>
        <v>76.3888888888889</v>
      </c>
      <c r="AE59" s="15"/>
      <c r="AF59" s="20" t="s">
        <v>172</v>
      </c>
      <c r="AG59" s="21" t="s">
        <v>173</v>
      </c>
      <c r="AH59" s="21" t="s">
        <v>56</v>
      </c>
      <c r="AI59" s="10">
        <v>91</v>
      </c>
      <c r="AJ59" s="10">
        <v>89</v>
      </c>
      <c r="AK59" s="21" t="s">
        <v>59</v>
      </c>
      <c r="AL59" s="21" t="s">
        <v>59</v>
      </c>
      <c r="AM59" s="10">
        <v>78</v>
      </c>
      <c r="AN59" s="21" t="s">
        <v>58</v>
      </c>
      <c r="AO59" s="10">
        <v>85</v>
      </c>
      <c r="AP59" s="21" t="s">
        <v>58</v>
      </c>
      <c r="AQ59" s="21" t="s">
        <v>56</v>
      </c>
      <c r="AR59" s="21" t="s">
        <v>58</v>
      </c>
      <c r="AS59" s="10">
        <v>60</v>
      </c>
      <c r="AT59" s="21" t="s">
        <v>59</v>
      </c>
      <c r="AU59" s="10"/>
      <c r="AV59" s="14">
        <f t="shared" si="62"/>
        <v>1736</v>
      </c>
      <c r="AW59" s="14">
        <f t="shared" si="63"/>
        <v>21.5</v>
      </c>
      <c r="AX59" s="14">
        <f t="shared" ref="AX59:AX61" si="70">(AV59/AW59)</f>
        <v>80.7441860465116</v>
      </c>
      <c r="AY59" s="14">
        <f t="shared" si="67"/>
        <v>4486</v>
      </c>
      <c r="AZ59" s="14">
        <f t="shared" ref="AZ59:AZ63" si="71">(AC59+AW59)</f>
        <v>57.5</v>
      </c>
      <c r="BA59" s="14">
        <f t="shared" ref="BA59:BA63" si="72">(AY59/AZ59)</f>
        <v>78.0173913043478</v>
      </c>
      <c r="BB59" s="14">
        <f t="shared" si="21"/>
        <v>0</v>
      </c>
      <c r="BC59" s="14">
        <f t="shared" si="7"/>
        <v>78.0173913043478</v>
      </c>
    </row>
    <row r="60" spans="1:55">
      <c r="A60" s="11">
        <v>57</v>
      </c>
      <c r="B60" s="20" t="s">
        <v>175</v>
      </c>
      <c r="C60" s="22" t="s">
        <v>176</v>
      </c>
      <c r="D60" s="21" t="s">
        <v>56</v>
      </c>
      <c r="E60" s="21" t="s">
        <v>56</v>
      </c>
      <c r="F60" s="10">
        <v>77</v>
      </c>
      <c r="G60" s="21" t="s">
        <v>56</v>
      </c>
      <c r="H60" s="10">
        <v>83</v>
      </c>
      <c r="I60" s="21" t="s">
        <v>56</v>
      </c>
      <c r="J60" s="10">
        <v>77</v>
      </c>
      <c r="K60" s="21" t="s">
        <v>59</v>
      </c>
      <c r="L60" s="21" t="s">
        <v>177</v>
      </c>
      <c r="M60" s="21" t="s">
        <v>58</v>
      </c>
      <c r="N60" s="21" t="s">
        <v>56</v>
      </c>
      <c r="O60" s="10">
        <v>72</v>
      </c>
      <c r="P60" s="10">
        <v>79</v>
      </c>
      <c r="Q60" s="21" t="s">
        <v>56</v>
      </c>
      <c r="R60" s="21" t="s">
        <v>56</v>
      </c>
      <c r="S60" s="10">
        <v>61</v>
      </c>
      <c r="T60" s="21" t="s">
        <v>56</v>
      </c>
      <c r="U60" s="21" t="s">
        <v>56</v>
      </c>
      <c r="V60" s="10">
        <v>87</v>
      </c>
      <c r="W60" s="21" t="s">
        <v>84</v>
      </c>
      <c r="X60" s="21" t="s">
        <v>56</v>
      </c>
      <c r="Y60" s="21" t="s">
        <v>56</v>
      </c>
      <c r="Z60" s="10">
        <v>71</v>
      </c>
      <c r="AA60" s="10">
        <v>87</v>
      </c>
      <c r="AB60" s="14">
        <f t="shared" ref="AB60:AB62" si="73">SUM(F60*2+H60*3+J60*3+K60*3+L60*4+M60*2+O60*2+P60*3+S60*2+V60*3+W60*1+Z60*3+AA60*2)</f>
        <v>2469</v>
      </c>
      <c r="AC60" s="14">
        <f>2+3+3+3+4+2+2+3+2+3+1+3+2</f>
        <v>33</v>
      </c>
      <c r="AD60" s="14">
        <f t="shared" si="2"/>
        <v>74.8181818181818</v>
      </c>
      <c r="AE60" s="15"/>
      <c r="AF60" s="20" t="s">
        <v>175</v>
      </c>
      <c r="AG60" s="21" t="s">
        <v>176</v>
      </c>
      <c r="AH60" s="21" t="s">
        <v>56</v>
      </c>
      <c r="AI60" s="10">
        <v>90</v>
      </c>
      <c r="AJ60" s="10">
        <v>91</v>
      </c>
      <c r="AK60" s="21" t="s">
        <v>59</v>
      </c>
      <c r="AL60" s="21" t="s">
        <v>59</v>
      </c>
      <c r="AM60" s="10">
        <v>84</v>
      </c>
      <c r="AN60" s="21" t="s">
        <v>58</v>
      </c>
      <c r="AO60" s="10">
        <v>82</v>
      </c>
      <c r="AP60" s="21" t="s">
        <v>58</v>
      </c>
      <c r="AQ60" s="21" t="s">
        <v>56</v>
      </c>
      <c r="AR60" s="21" t="s">
        <v>57</v>
      </c>
      <c r="AS60" s="10">
        <v>64</v>
      </c>
      <c r="AT60" s="21" t="s">
        <v>59</v>
      </c>
      <c r="AU60" s="10"/>
      <c r="AV60" s="14">
        <f t="shared" si="62"/>
        <v>1764</v>
      </c>
      <c r="AW60" s="14">
        <f t="shared" si="63"/>
        <v>21.5</v>
      </c>
      <c r="AX60" s="14">
        <f t="shared" si="70"/>
        <v>82.046511627907</v>
      </c>
      <c r="AY60" s="14">
        <f t="shared" si="67"/>
        <v>4233</v>
      </c>
      <c r="AZ60" s="14">
        <f t="shared" si="71"/>
        <v>54.5</v>
      </c>
      <c r="BA60" s="14">
        <f t="shared" si="72"/>
        <v>77.6697247706422</v>
      </c>
      <c r="BB60" s="14">
        <f t="shared" si="21"/>
        <v>0</v>
      </c>
      <c r="BC60" s="14">
        <f t="shared" si="7"/>
        <v>77.6697247706422</v>
      </c>
    </row>
    <row r="61" spans="1:55">
      <c r="A61" s="8">
        <v>58</v>
      </c>
      <c r="B61" s="20" t="s">
        <v>178</v>
      </c>
      <c r="C61" s="21" t="s">
        <v>179</v>
      </c>
      <c r="D61" s="21" t="s">
        <v>56</v>
      </c>
      <c r="E61" s="21" t="s">
        <v>56</v>
      </c>
      <c r="F61" s="10">
        <v>67</v>
      </c>
      <c r="G61" s="21" t="s">
        <v>56</v>
      </c>
      <c r="H61" s="10">
        <v>84</v>
      </c>
      <c r="I61" s="21" t="s">
        <v>56</v>
      </c>
      <c r="J61" s="10">
        <v>82</v>
      </c>
      <c r="K61" s="21" t="s">
        <v>58</v>
      </c>
      <c r="L61" s="10">
        <v>79</v>
      </c>
      <c r="M61" s="21" t="s">
        <v>58</v>
      </c>
      <c r="N61" s="21" t="s">
        <v>56</v>
      </c>
      <c r="O61" s="10">
        <v>63</v>
      </c>
      <c r="P61" s="10">
        <v>86</v>
      </c>
      <c r="Q61" s="21" t="s">
        <v>56</v>
      </c>
      <c r="R61" s="21" t="s">
        <v>56</v>
      </c>
      <c r="S61" s="10">
        <v>64</v>
      </c>
      <c r="T61" s="21" t="s">
        <v>56</v>
      </c>
      <c r="U61" s="21" t="s">
        <v>56</v>
      </c>
      <c r="V61" s="10">
        <v>78</v>
      </c>
      <c r="W61" s="21" t="s">
        <v>84</v>
      </c>
      <c r="X61" s="21" t="s">
        <v>56</v>
      </c>
      <c r="Y61" s="21" t="s">
        <v>56</v>
      </c>
      <c r="Z61" s="10">
        <v>71</v>
      </c>
      <c r="AA61" s="10">
        <v>87</v>
      </c>
      <c r="AB61" s="14">
        <f t="shared" si="73"/>
        <v>2571</v>
      </c>
      <c r="AC61" s="14">
        <f>2+3+3+3+4+2+2+3+2+3+1+3+2</f>
        <v>33</v>
      </c>
      <c r="AD61" s="14">
        <f t="shared" si="2"/>
        <v>77.9090909090909</v>
      </c>
      <c r="AE61" s="15"/>
      <c r="AF61" s="20" t="s">
        <v>178</v>
      </c>
      <c r="AG61" s="21" t="s">
        <v>179</v>
      </c>
      <c r="AH61" s="21" t="s">
        <v>56</v>
      </c>
      <c r="AI61" s="10">
        <v>85</v>
      </c>
      <c r="AJ61" s="10">
        <v>86</v>
      </c>
      <c r="AK61" s="21" t="s">
        <v>59</v>
      </c>
      <c r="AL61" s="21" t="s">
        <v>59</v>
      </c>
      <c r="AM61" s="10">
        <v>82</v>
      </c>
      <c r="AN61" s="21" t="s">
        <v>58</v>
      </c>
      <c r="AO61" s="10">
        <v>83</v>
      </c>
      <c r="AP61" s="21" t="s">
        <v>58</v>
      </c>
      <c r="AQ61" s="10">
        <v>62</v>
      </c>
      <c r="AR61" s="21" t="s">
        <v>58</v>
      </c>
      <c r="AS61" s="10">
        <v>74</v>
      </c>
      <c r="AT61" s="21" t="s">
        <v>58</v>
      </c>
      <c r="AU61" s="10"/>
      <c r="AV61" s="14">
        <f>SUM(AI61*3+AJ61*2+AK61*3+AL61*1+AM61*2.5+AN61*2+AO61*2+AP61*2+AQ61*6+AR61*1+AS61*2+AT61*1)</f>
        <v>2128</v>
      </c>
      <c r="AW61" s="14">
        <f>3+2+3+1+2.5+2+2+2+6+1+2+1</f>
        <v>27.5</v>
      </c>
      <c r="AX61" s="14">
        <f t="shared" si="70"/>
        <v>77.3818181818182</v>
      </c>
      <c r="AY61" s="14">
        <f>AV61+AB61</f>
        <v>4699</v>
      </c>
      <c r="AZ61" s="14">
        <f>AW61+AC61</f>
        <v>60.5</v>
      </c>
      <c r="BA61" s="14">
        <f t="shared" si="68"/>
        <v>77.6694214876033</v>
      </c>
      <c r="BB61" s="14">
        <f t="shared" si="21"/>
        <v>0</v>
      </c>
      <c r="BC61" s="14">
        <f t="shared" si="7"/>
        <v>77.6694214876033</v>
      </c>
    </row>
    <row r="62" spans="1:55">
      <c r="A62" s="11">
        <v>59</v>
      </c>
      <c r="B62" s="20" t="s">
        <v>180</v>
      </c>
      <c r="C62" s="21" t="s">
        <v>181</v>
      </c>
      <c r="D62" s="21" t="s">
        <v>56</v>
      </c>
      <c r="E62" s="21" t="s">
        <v>56</v>
      </c>
      <c r="F62" s="10">
        <v>79</v>
      </c>
      <c r="G62" s="21" t="s">
        <v>56</v>
      </c>
      <c r="H62" s="10">
        <v>94</v>
      </c>
      <c r="I62" s="21" t="s">
        <v>56</v>
      </c>
      <c r="J62" s="10">
        <v>88</v>
      </c>
      <c r="K62" s="21" t="s">
        <v>58</v>
      </c>
      <c r="L62" s="10">
        <v>76</v>
      </c>
      <c r="M62" s="10"/>
      <c r="N62" s="21" t="s">
        <v>56</v>
      </c>
      <c r="O62" s="10">
        <v>78</v>
      </c>
      <c r="P62" s="10">
        <v>90</v>
      </c>
      <c r="Q62" s="21" t="s">
        <v>56</v>
      </c>
      <c r="R62" s="21" t="s">
        <v>56</v>
      </c>
      <c r="S62" s="10">
        <v>63</v>
      </c>
      <c r="T62" s="21" t="s">
        <v>56</v>
      </c>
      <c r="U62" s="21" t="s">
        <v>56</v>
      </c>
      <c r="V62" s="10">
        <v>88</v>
      </c>
      <c r="W62" s="21" t="s">
        <v>84</v>
      </c>
      <c r="X62" s="21" t="s">
        <v>56</v>
      </c>
      <c r="Y62" s="21" t="s">
        <v>56</v>
      </c>
      <c r="Z62" s="10">
        <v>88</v>
      </c>
      <c r="AA62" s="10">
        <v>67</v>
      </c>
      <c r="AB62" s="14">
        <f t="shared" si="73"/>
        <v>2542</v>
      </c>
      <c r="AC62" s="14">
        <f>2+3+3+3+4+2+2+3+2+3+1+3</f>
        <v>31</v>
      </c>
      <c r="AD62" s="14">
        <f t="shared" si="2"/>
        <v>82</v>
      </c>
      <c r="AE62" s="15"/>
      <c r="AF62" s="20" t="s">
        <v>180</v>
      </c>
      <c r="AG62" s="22" t="s">
        <v>181</v>
      </c>
      <c r="AH62" s="10">
        <v>46</v>
      </c>
      <c r="AI62" s="10">
        <v>90</v>
      </c>
      <c r="AJ62" s="10">
        <v>87</v>
      </c>
      <c r="AK62" s="21" t="s">
        <v>59</v>
      </c>
      <c r="AL62" s="21" t="s">
        <v>59</v>
      </c>
      <c r="AM62" s="10"/>
      <c r="AN62" s="21" t="s">
        <v>58</v>
      </c>
      <c r="AO62" s="21" t="s">
        <v>56</v>
      </c>
      <c r="AP62" s="21" t="s">
        <v>58</v>
      </c>
      <c r="AQ62" s="21" t="s">
        <v>56</v>
      </c>
      <c r="AR62" s="21" t="s">
        <v>57</v>
      </c>
      <c r="AS62" s="10">
        <v>65</v>
      </c>
      <c r="AT62" s="21" t="s">
        <v>84</v>
      </c>
      <c r="AU62" s="10">
        <v>42</v>
      </c>
      <c r="AV62" s="14">
        <f>SUM(AH62*3.5+AI62*3+AJ62*2+AK62*3+AL62*1+AM62*2.5+AN62*2+AP62*2+AR62*1+AS62*2+AT62*1)+AU62*2.5</f>
        <v>1640</v>
      </c>
      <c r="AW62" s="14">
        <f>20.5+2.5</f>
        <v>23</v>
      </c>
      <c r="AX62" s="14">
        <f>AV62/AW62</f>
        <v>71.304347826087</v>
      </c>
      <c r="AY62" s="14">
        <f t="shared" ref="AY62:AY64" si="74">(AB62+AV62)</f>
        <v>4182</v>
      </c>
      <c r="AZ62" s="14">
        <f>(AW62+AC62)</f>
        <v>54</v>
      </c>
      <c r="BA62" s="14">
        <f t="shared" si="68"/>
        <v>77.4444444444444</v>
      </c>
      <c r="BB62" s="14">
        <f t="shared" si="21"/>
        <v>0</v>
      </c>
      <c r="BC62" s="14">
        <f t="shared" si="7"/>
        <v>77.4444444444444</v>
      </c>
    </row>
    <row r="63" spans="1:55">
      <c r="A63" s="8">
        <v>60</v>
      </c>
      <c r="B63" s="20" t="s">
        <v>182</v>
      </c>
      <c r="C63" s="21" t="s">
        <v>183</v>
      </c>
      <c r="D63" s="21" t="s">
        <v>56</v>
      </c>
      <c r="E63" s="21" t="s">
        <v>56</v>
      </c>
      <c r="F63" s="10">
        <v>77</v>
      </c>
      <c r="G63" s="21" t="s">
        <v>56</v>
      </c>
      <c r="H63" s="10">
        <v>86</v>
      </c>
      <c r="I63" s="10">
        <v>63</v>
      </c>
      <c r="J63" s="10">
        <v>79</v>
      </c>
      <c r="K63" s="21" t="s">
        <v>59</v>
      </c>
      <c r="L63" s="10">
        <v>77</v>
      </c>
      <c r="M63" s="21" t="s">
        <v>58</v>
      </c>
      <c r="N63" s="21" t="s">
        <v>56</v>
      </c>
      <c r="O63" s="10">
        <v>77</v>
      </c>
      <c r="P63" s="10">
        <v>79</v>
      </c>
      <c r="Q63" s="21" t="s">
        <v>56</v>
      </c>
      <c r="R63" s="21" t="s">
        <v>56</v>
      </c>
      <c r="S63" s="10">
        <v>63</v>
      </c>
      <c r="T63" s="21" t="s">
        <v>56</v>
      </c>
      <c r="U63" s="21" t="s">
        <v>56</v>
      </c>
      <c r="V63" s="10">
        <v>89</v>
      </c>
      <c r="W63" s="21" t="s">
        <v>84</v>
      </c>
      <c r="X63" s="21" t="s">
        <v>56</v>
      </c>
      <c r="Y63" s="21" t="s">
        <v>56</v>
      </c>
      <c r="Z63" s="10">
        <v>67</v>
      </c>
      <c r="AA63" s="10">
        <v>83</v>
      </c>
      <c r="AB63" s="14">
        <f t="shared" si="69"/>
        <v>2757</v>
      </c>
      <c r="AC63" s="14">
        <v>36</v>
      </c>
      <c r="AD63" s="14">
        <f t="shared" si="2"/>
        <v>76.5833333333333</v>
      </c>
      <c r="AE63" s="15"/>
      <c r="AF63" s="20" t="s">
        <v>182</v>
      </c>
      <c r="AG63" s="21" t="s">
        <v>183</v>
      </c>
      <c r="AH63" s="21" t="s">
        <v>56</v>
      </c>
      <c r="AI63" s="10">
        <v>83</v>
      </c>
      <c r="AJ63" s="10">
        <v>86</v>
      </c>
      <c r="AK63" s="21" t="s">
        <v>59</v>
      </c>
      <c r="AL63" s="21" t="s">
        <v>84</v>
      </c>
      <c r="AM63" s="10">
        <v>81</v>
      </c>
      <c r="AN63" s="21" t="s">
        <v>58</v>
      </c>
      <c r="AO63" s="10">
        <v>81</v>
      </c>
      <c r="AP63" s="21" t="s">
        <v>59</v>
      </c>
      <c r="AQ63" s="21" t="s">
        <v>56</v>
      </c>
      <c r="AR63" s="21" t="s">
        <v>58</v>
      </c>
      <c r="AS63" s="10">
        <v>65</v>
      </c>
      <c r="AT63" s="21" t="s">
        <v>59</v>
      </c>
      <c r="AU63" s="10"/>
      <c r="AV63" s="14">
        <f t="shared" ref="AV63:AV67" si="75">SUM(AI63*3+AJ63*2+AK63*3+AL63*1+AM63*2.5+AN63*2+AO63*2+AP63*2+AR63*1+AS63*2+AT63*1)</f>
        <v>1685.5</v>
      </c>
      <c r="AW63" s="14">
        <f t="shared" ref="AW63:AW67" si="76">(3+2+3+1+2.5+2+2+2+1+2+1)</f>
        <v>21.5</v>
      </c>
      <c r="AX63" s="14">
        <f t="shared" ref="AX63:AX70" si="77">(AV63/AW63)</f>
        <v>78.3953488372093</v>
      </c>
      <c r="AY63" s="14">
        <f t="shared" si="74"/>
        <v>4442.5</v>
      </c>
      <c r="AZ63" s="14">
        <f t="shared" si="71"/>
        <v>57.5</v>
      </c>
      <c r="BA63" s="14">
        <f t="shared" si="72"/>
        <v>77.2608695652174</v>
      </c>
      <c r="BB63" s="14">
        <f t="shared" si="21"/>
        <v>0</v>
      </c>
      <c r="BC63" s="14">
        <f t="shared" si="7"/>
        <v>77.2608695652174</v>
      </c>
    </row>
    <row r="64" spans="1:55">
      <c r="A64" s="11">
        <v>61</v>
      </c>
      <c r="B64" s="20" t="s">
        <v>184</v>
      </c>
      <c r="C64" s="22" t="s">
        <v>185</v>
      </c>
      <c r="D64" s="21" t="s">
        <v>56</v>
      </c>
      <c r="E64" s="21" t="s">
        <v>56</v>
      </c>
      <c r="F64" s="10">
        <v>83</v>
      </c>
      <c r="G64" s="21" t="s">
        <v>56</v>
      </c>
      <c r="H64" s="10">
        <v>88</v>
      </c>
      <c r="I64" s="10">
        <v>60</v>
      </c>
      <c r="J64" s="10">
        <v>86</v>
      </c>
      <c r="K64" s="21" t="s">
        <v>58</v>
      </c>
      <c r="L64" s="10">
        <v>76</v>
      </c>
      <c r="M64" s="21" t="s">
        <v>58</v>
      </c>
      <c r="N64" s="21" t="s">
        <v>56</v>
      </c>
      <c r="O64" s="10">
        <v>70</v>
      </c>
      <c r="P64" s="10">
        <v>84</v>
      </c>
      <c r="Q64" s="21" t="s">
        <v>56</v>
      </c>
      <c r="R64" s="21" t="s">
        <v>56</v>
      </c>
      <c r="S64" s="21" t="s">
        <v>186</v>
      </c>
      <c r="T64" s="21" t="s">
        <v>56</v>
      </c>
      <c r="U64" s="21" t="s">
        <v>56</v>
      </c>
      <c r="V64" s="10">
        <v>72</v>
      </c>
      <c r="W64" s="21" t="s">
        <v>59</v>
      </c>
      <c r="X64" s="21" t="s">
        <v>56</v>
      </c>
      <c r="Y64" s="21" t="s">
        <v>56</v>
      </c>
      <c r="Z64" s="10">
        <v>95</v>
      </c>
      <c r="AA64" s="10">
        <v>83</v>
      </c>
      <c r="AB64" s="14">
        <f t="shared" si="69"/>
        <v>2847</v>
      </c>
      <c r="AC64" s="14">
        <v>36</v>
      </c>
      <c r="AD64" s="14">
        <f t="shared" si="2"/>
        <v>79.0833333333333</v>
      </c>
      <c r="AE64" s="15"/>
      <c r="AF64" s="20" t="s">
        <v>184</v>
      </c>
      <c r="AG64" s="22" t="s">
        <v>185</v>
      </c>
      <c r="AH64" s="10">
        <v>37</v>
      </c>
      <c r="AI64" s="10">
        <v>87</v>
      </c>
      <c r="AJ64" s="10">
        <v>85</v>
      </c>
      <c r="AK64" s="21" t="s">
        <v>58</v>
      </c>
      <c r="AL64" s="21" t="s">
        <v>58</v>
      </c>
      <c r="AM64" s="10">
        <v>69</v>
      </c>
      <c r="AN64" s="21" t="s">
        <v>58</v>
      </c>
      <c r="AO64" s="10">
        <v>86</v>
      </c>
      <c r="AP64" s="21" t="s">
        <v>59</v>
      </c>
      <c r="AQ64" s="21" t="s">
        <v>56</v>
      </c>
      <c r="AR64" s="21" t="s">
        <v>58</v>
      </c>
      <c r="AS64" s="10">
        <v>57</v>
      </c>
      <c r="AT64" s="21" t="s">
        <v>84</v>
      </c>
      <c r="AU64" s="10">
        <v>83</v>
      </c>
      <c r="AV64" s="14">
        <f>SUM(AH64*3.5+AI64*3+AJ64*2+AK64*3+AL64*1+AM64*2.5+AN64*2+AP64*2+AR64*1+AS64*2+AT64*1+AO64*2)+AU64*2.5</f>
        <v>2036.5</v>
      </c>
      <c r="AW64" s="14">
        <f>25+2.5</f>
        <v>27.5</v>
      </c>
      <c r="AX64" s="14">
        <f>AV64/AW64</f>
        <v>74.0545454545454</v>
      </c>
      <c r="AY64" s="14">
        <f t="shared" si="74"/>
        <v>4883.5</v>
      </c>
      <c r="AZ64" s="14">
        <f>(AW64+AC64)</f>
        <v>63.5</v>
      </c>
      <c r="BA64" s="14">
        <f>AY64/AZ64</f>
        <v>76.9055118110236</v>
      </c>
      <c r="BB64" s="14">
        <f t="shared" si="21"/>
        <v>0</v>
      </c>
      <c r="BC64" s="14">
        <f t="shared" si="7"/>
        <v>76.9055118110236</v>
      </c>
    </row>
    <row r="65" spans="1:55">
      <c r="A65" s="11">
        <v>62</v>
      </c>
      <c r="B65" s="20" t="s">
        <v>187</v>
      </c>
      <c r="C65" s="22" t="s">
        <v>188</v>
      </c>
      <c r="D65" s="21" t="s">
        <v>56</v>
      </c>
      <c r="E65" s="21" t="s">
        <v>56</v>
      </c>
      <c r="F65" s="10">
        <v>68</v>
      </c>
      <c r="G65" s="21" t="s">
        <v>56</v>
      </c>
      <c r="H65" s="10">
        <v>86</v>
      </c>
      <c r="I65" s="10">
        <v>60</v>
      </c>
      <c r="J65" s="10">
        <v>82</v>
      </c>
      <c r="K65" s="21" t="s">
        <v>58</v>
      </c>
      <c r="L65" s="10">
        <v>76</v>
      </c>
      <c r="M65" s="21" t="s">
        <v>58</v>
      </c>
      <c r="N65" s="21" t="s">
        <v>56</v>
      </c>
      <c r="O65" s="10">
        <v>72</v>
      </c>
      <c r="P65" s="10">
        <v>88</v>
      </c>
      <c r="Q65" s="21" t="s">
        <v>56</v>
      </c>
      <c r="R65" s="21" t="s">
        <v>56</v>
      </c>
      <c r="S65" s="21" t="s">
        <v>189</v>
      </c>
      <c r="T65" s="21" t="s">
        <v>56</v>
      </c>
      <c r="U65" s="21" t="s">
        <v>56</v>
      </c>
      <c r="V65" s="10">
        <v>65</v>
      </c>
      <c r="W65" s="21" t="s">
        <v>84</v>
      </c>
      <c r="X65" s="21" t="s">
        <v>56</v>
      </c>
      <c r="Y65" s="21" t="s">
        <v>56</v>
      </c>
      <c r="Z65" s="10">
        <v>85</v>
      </c>
      <c r="AA65" s="10">
        <v>72</v>
      </c>
      <c r="AB65" s="14">
        <f t="shared" si="69"/>
        <v>2722</v>
      </c>
      <c r="AC65" s="14">
        <v>36</v>
      </c>
      <c r="AD65" s="14">
        <f t="shared" si="2"/>
        <v>75.6111111111111</v>
      </c>
      <c r="AE65" s="15"/>
      <c r="AF65" s="20" t="s">
        <v>187</v>
      </c>
      <c r="AG65" s="21" t="s">
        <v>188</v>
      </c>
      <c r="AH65" s="21" t="s">
        <v>56</v>
      </c>
      <c r="AI65" s="10">
        <v>87</v>
      </c>
      <c r="AJ65" s="10">
        <v>81</v>
      </c>
      <c r="AK65" s="21" t="s">
        <v>59</v>
      </c>
      <c r="AL65" s="21" t="s">
        <v>58</v>
      </c>
      <c r="AM65" s="10">
        <v>79</v>
      </c>
      <c r="AN65" s="21" t="s">
        <v>58</v>
      </c>
      <c r="AO65" s="10">
        <v>83</v>
      </c>
      <c r="AP65" s="21" t="s">
        <v>58</v>
      </c>
      <c r="AQ65" s="10">
        <v>68</v>
      </c>
      <c r="AR65" s="21" t="s">
        <v>58</v>
      </c>
      <c r="AS65" s="10">
        <v>62</v>
      </c>
      <c r="AT65" s="21" t="s">
        <v>84</v>
      </c>
      <c r="AU65" s="10"/>
      <c r="AV65" s="14">
        <f>SUM(AI65*3+AJ65*2+AK65*3+AL65*1+AM65*2.5+AN65*2+AO65*2+AP65*2+AQ65*6+AR65*1+AS65*2+AT65*1)</f>
        <v>2118.5</v>
      </c>
      <c r="AW65" s="14">
        <v>27</v>
      </c>
      <c r="AX65" s="14">
        <f t="shared" si="77"/>
        <v>78.462962962963</v>
      </c>
      <c r="AY65" s="14">
        <f>AV65+AB65</f>
        <v>4840.5</v>
      </c>
      <c r="AZ65" s="14">
        <f>AW65+AC65</f>
        <v>63</v>
      </c>
      <c r="BA65" s="14">
        <f>AY65/AZ65</f>
        <v>76.8333333333333</v>
      </c>
      <c r="BB65" s="14">
        <f t="shared" si="21"/>
        <v>0</v>
      </c>
      <c r="BC65" s="14">
        <f t="shared" si="7"/>
        <v>76.8333333333333</v>
      </c>
    </row>
    <row r="66" spans="1:55">
      <c r="A66" s="11">
        <v>63</v>
      </c>
      <c r="B66" s="20" t="s">
        <v>190</v>
      </c>
      <c r="C66" s="22" t="s">
        <v>191</v>
      </c>
      <c r="D66" s="21" t="s">
        <v>56</v>
      </c>
      <c r="E66" s="21" t="s">
        <v>56</v>
      </c>
      <c r="F66" s="10">
        <v>82</v>
      </c>
      <c r="G66" s="21" t="s">
        <v>56</v>
      </c>
      <c r="H66" s="10">
        <v>86</v>
      </c>
      <c r="I66" s="21" t="s">
        <v>192</v>
      </c>
      <c r="J66" s="10">
        <v>78</v>
      </c>
      <c r="K66" s="21" t="s">
        <v>58</v>
      </c>
      <c r="L66" s="10">
        <v>68</v>
      </c>
      <c r="M66" s="21" t="s">
        <v>58</v>
      </c>
      <c r="N66" s="21" t="s">
        <v>56</v>
      </c>
      <c r="O66" s="10">
        <v>76</v>
      </c>
      <c r="P66" s="10">
        <v>79</v>
      </c>
      <c r="Q66" s="21" t="s">
        <v>56</v>
      </c>
      <c r="R66" s="21" t="s">
        <v>56</v>
      </c>
      <c r="S66" s="10">
        <v>65</v>
      </c>
      <c r="T66" s="21" t="s">
        <v>56</v>
      </c>
      <c r="U66" s="21" t="s">
        <v>56</v>
      </c>
      <c r="V66" s="10">
        <v>77</v>
      </c>
      <c r="W66" s="21" t="s">
        <v>84</v>
      </c>
      <c r="X66" s="21" t="s">
        <v>56</v>
      </c>
      <c r="Y66" s="21" t="s">
        <v>56</v>
      </c>
      <c r="Z66" s="10">
        <v>82</v>
      </c>
      <c r="AA66" s="10">
        <v>92</v>
      </c>
      <c r="AB66" s="14">
        <f t="shared" si="69"/>
        <v>2754</v>
      </c>
      <c r="AC66" s="14">
        <v>36</v>
      </c>
      <c r="AD66" s="14">
        <f t="shared" si="2"/>
        <v>76.5</v>
      </c>
      <c r="AE66" s="15"/>
      <c r="AF66" s="20" t="s">
        <v>190</v>
      </c>
      <c r="AG66" s="21" t="s">
        <v>191</v>
      </c>
      <c r="AH66" s="21" t="s">
        <v>56</v>
      </c>
      <c r="AI66" s="10">
        <v>83</v>
      </c>
      <c r="AJ66" s="10">
        <v>83</v>
      </c>
      <c r="AK66" s="21" t="s">
        <v>59</v>
      </c>
      <c r="AL66" s="21" t="s">
        <v>59</v>
      </c>
      <c r="AM66" s="10">
        <v>72</v>
      </c>
      <c r="AN66" s="21" t="s">
        <v>58</v>
      </c>
      <c r="AO66" s="10">
        <v>83</v>
      </c>
      <c r="AP66" s="21" t="s">
        <v>59</v>
      </c>
      <c r="AQ66" s="21" t="s">
        <v>56</v>
      </c>
      <c r="AR66" s="21" t="s">
        <v>58</v>
      </c>
      <c r="AS66" s="10">
        <v>63</v>
      </c>
      <c r="AT66" s="21" t="s">
        <v>84</v>
      </c>
      <c r="AU66" s="10"/>
      <c r="AV66" s="14">
        <f t="shared" si="75"/>
        <v>1657</v>
      </c>
      <c r="AW66" s="14">
        <f t="shared" si="76"/>
        <v>21.5</v>
      </c>
      <c r="AX66" s="14">
        <f t="shared" si="77"/>
        <v>77.0697674418605</v>
      </c>
      <c r="AY66" s="14">
        <f t="shared" ref="AY66:AY70" si="78">(AB66+AV66)</f>
        <v>4411</v>
      </c>
      <c r="AZ66" s="14">
        <f t="shared" ref="AZ66:AZ70" si="79">(AC66+AW66)</f>
        <v>57.5</v>
      </c>
      <c r="BA66" s="14">
        <f t="shared" ref="BA66:BA71" si="80">(AY66/AZ66)</f>
        <v>76.7130434782609</v>
      </c>
      <c r="BB66" s="14">
        <f t="shared" si="21"/>
        <v>0</v>
      </c>
      <c r="BC66" s="14">
        <f t="shared" si="7"/>
        <v>76.7130434782609</v>
      </c>
    </row>
    <row r="67" spans="1:55">
      <c r="A67" s="11">
        <v>64</v>
      </c>
      <c r="B67" s="20" t="s">
        <v>193</v>
      </c>
      <c r="C67" s="22" t="s">
        <v>194</v>
      </c>
      <c r="D67" s="21" t="s">
        <v>56</v>
      </c>
      <c r="E67" s="21" t="s">
        <v>56</v>
      </c>
      <c r="F67" s="10">
        <v>83</v>
      </c>
      <c r="G67" s="21" t="s">
        <v>56</v>
      </c>
      <c r="H67" s="10">
        <v>94</v>
      </c>
      <c r="I67" s="21" t="s">
        <v>56</v>
      </c>
      <c r="J67" s="10">
        <v>85</v>
      </c>
      <c r="K67" s="21" t="s">
        <v>59</v>
      </c>
      <c r="L67" s="21" t="s">
        <v>192</v>
      </c>
      <c r="M67" s="21" t="s">
        <v>58</v>
      </c>
      <c r="N67" s="21" t="s">
        <v>56</v>
      </c>
      <c r="O67" s="10">
        <v>71</v>
      </c>
      <c r="P67" s="10">
        <v>86</v>
      </c>
      <c r="Q67" s="21" t="s">
        <v>56</v>
      </c>
      <c r="R67" s="21" t="s">
        <v>56</v>
      </c>
      <c r="S67" s="21" t="s">
        <v>192</v>
      </c>
      <c r="T67" s="21" t="s">
        <v>56</v>
      </c>
      <c r="U67" s="21" t="s">
        <v>56</v>
      </c>
      <c r="V67" s="10">
        <v>74</v>
      </c>
      <c r="W67" s="21" t="s">
        <v>84</v>
      </c>
      <c r="X67" s="21" t="s">
        <v>56</v>
      </c>
      <c r="Y67" s="21" t="s">
        <v>56</v>
      </c>
      <c r="Z67" s="10">
        <v>95</v>
      </c>
      <c r="AA67" s="10">
        <v>72</v>
      </c>
      <c r="AB67" s="14">
        <f t="shared" ref="AB67:AB70" si="81">SUM(F67*2+H67*3+J67*3+K67*3+L67*4+M67*2+O67*2+P67*3+S67*2+V67*3+W67*1+Z67*3+AA67*2)</f>
        <v>2526</v>
      </c>
      <c r="AC67" s="14">
        <f t="shared" ref="AC67:AC70" si="82">2+3+3+3+4+2+2+3+2+3+1+3+2</f>
        <v>33</v>
      </c>
      <c r="AD67" s="14">
        <f t="shared" si="2"/>
        <v>76.5454545454545</v>
      </c>
      <c r="AE67" s="15"/>
      <c r="AF67" s="20" t="s">
        <v>193</v>
      </c>
      <c r="AG67" s="22" t="s">
        <v>194</v>
      </c>
      <c r="AH67" s="21" t="s">
        <v>56</v>
      </c>
      <c r="AI67" s="10">
        <v>86</v>
      </c>
      <c r="AJ67" s="10">
        <v>83</v>
      </c>
      <c r="AK67" s="21" t="s">
        <v>84</v>
      </c>
      <c r="AL67" s="21" t="s">
        <v>84</v>
      </c>
      <c r="AM67" s="10">
        <v>76</v>
      </c>
      <c r="AN67" s="21" t="s">
        <v>58</v>
      </c>
      <c r="AO67" s="10">
        <v>77</v>
      </c>
      <c r="AP67" s="21" t="s">
        <v>58</v>
      </c>
      <c r="AQ67" s="21" t="s">
        <v>56</v>
      </c>
      <c r="AR67" s="21" t="s">
        <v>58</v>
      </c>
      <c r="AS67" s="10">
        <v>61</v>
      </c>
      <c r="AT67" s="21" t="s">
        <v>84</v>
      </c>
      <c r="AU67" s="10"/>
      <c r="AV67" s="14">
        <f t="shared" si="75"/>
        <v>1640</v>
      </c>
      <c r="AW67" s="14">
        <f t="shared" si="76"/>
        <v>21.5</v>
      </c>
      <c r="AX67" s="14">
        <f t="shared" si="77"/>
        <v>76.2790697674419</v>
      </c>
      <c r="AY67" s="14">
        <f t="shared" si="78"/>
        <v>4166</v>
      </c>
      <c r="AZ67" s="14">
        <f t="shared" si="79"/>
        <v>54.5</v>
      </c>
      <c r="BA67" s="14">
        <f t="shared" si="80"/>
        <v>76.4403669724771</v>
      </c>
      <c r="BB67" s="14">
        <f t="shared" si="21"/>
        <v>0</v>
      </c>
      <c r="BC67" s="14">
        <f t="shared" si="7"/>
        <v>76.4403669724771</v>
      </c>
    </row>
    <row r="68" spans="1:55">
      <c r="A68" s="11">
        <v>65</v>
      </c>
      <c r="B68" s="20" t="s">
        <v>195</v>
      </c>
      <c r="C68" s="22" t="s">
        <v>196</v>
      </c>
      <c r="D68" s="21" t="s">
        <v>56</v>
      </c>
      <c r="E68" s="21" t="s">
        <v>56</v>
      </c>
      <c r="F68" s="10">
        <v>87</v>
      </c>
      <c r="G68" s="21" t="s">
        <v>56</v>
      </c>
      <c r="H68" s="10">
        <v>91</v>
      </c>
      <c r="I68" s="21" t="s">
        <v>56</v>
      </c>
      <c r="J68" s="10">
        <v>83</v>
      </c>
      <c r="K68" s="21" t="s">
        <v>59</v>
      </c>
      <c r="L68" s="21" t="s">
        <v>186</v>
      </c>
      <c r="M68" s="21" t="s">
        <v>58</v>
      </c>
      <c r="N68" s="21" t="s">
        <v>56</v>
      </c>
      <c r="O68" s="10">
        <v>66</v>
      </c>
      <c r="P68" s="10">
        <v>86</v>
      </c>
      <c r="Q68" s="21" t="s">
        <v>56</v>
      </c>
      <c r="R68" s="21" t="s">
        <v>56</v>
      </c>
      <c r="S68" s="10">
        <v>63</v>
      </c>
      <c r="T68" s="21" t="s">
        <v>56</v>
      </c>
      <c r="U68" s="21" t="s">
        <v>56</v>
      </c>
      <c r="V68" s="10">
        <v>74</v>
      </c>
      <c r="W68" s="21" t="s">
        <v>59</v>
      </c>
      <c r="X68" s="21" t="s">
        <v>56</v>
      </c>
      <c r="Y68" s="21" t="s">
        <v>56</v>
      </c>
      <c r="Z68" s="10">
        <v>82</v>
      </c>
      <c r="AA68" s="10">
        <v>77</v>
      </c>
      <c r="AB68" s="14">
        <f t="shared" si="81"/>
        <v>2536</v>
      </c>
      <c r="AC68" s="14">
        <f t="shared" si="82"/>
        <v>33</v>
      </c>
      <c r="AD68" s="14">
        <f t="shared" ref="AD68:AD101" si="83">(AB68/AC68)</f>
        <v>76.8484848484848</v>
      </c>
      <c r="AE68" s="15"/>
      <c r="AF68" s="20" t="s">
        <v>195</v>
      </c>
      <c r="AG68" s="21" t="s">
        <v>196</v>
      </c>
      <c r="AH68" s="21" t="s">
        <v>56</v>
      </c>
      <c r="AI68" s="10">
        <v>85</v>
      </c>
      <c r="AJ68" s="10">
        <v>89</v>
      </c>
      <c r="AK68" s="21" t="s">
        <v>84</v>
      </c>
      <c r="AL68" s="21" t="s">
        <v>84</v>
      </c>
      <c r="AM68" s="10">
        <v>74</v>
      </c>
      <c r="AN68" s="21" t="s">
        <v>58</v>
      </c>
      <c r="AO68" s="10">
        <v>80</v>
      </c>
      <c r="AP68" s="21" t="s">
        <v>59</v>
      </c>
      <c r="AQ68" s="21" t="s">
        <v>56</v>
      </c>
      <c r="AR68" s="21" t="s">
        <v>58</v>
      </c>
      <c r="AS68" s="10">
        <v>60</v>
      </c>
      <c r="AT68" s="21" t="s">
        <v>84</v>
      </c>
      <c r="AU68" s="10">
        <v>77</v>
      </c>
      <c r="AV68" s="14">
        <f>SUM(AI68*3+AJ68*2+AK68*3+AL68*1+AM68*2.5+AN68*2+AO68*2+AP68*2+AR68*1+AS68*2+AT68*1)+AU68*2.5</f>
        <v>1820.5</v>
      </c>
      <c r="AW68" s="14">
        <f>(3+2+3+1+2.5+2+2+2+1+2+1)+2.5</f>
        <v>24</v>
      </c>
      <c r="AX68" s="14">
        <f t="shared" si="77"/>
        <v>75.8541666666667</v>
      </c>
      <c r="AY68" s="14">
        <f t="shared" si="78"/>
        <v>4356.5</v>
      </c>
      <c r="AZ68" s="14">
        <f t="shared" si="79"/>
        <v>57</v>
      </c>
      <c r="BA68" s="14">
        <f t="shared" si="80"/>
        <v>76.4298245614035</v>
      </c>
      <c r="BB68" s="14">
        <f t="shared" si="21"/>
        <v>0</v>
      </c>
      <c r="BC68" s="14">
        <f t="shared" ref="BC68:BC101" si="84">BA68+BB68</f>
        <v>76.4298245614035</v>
      </c>
    </row>
    <row r="69" spans="1:55">
      <c r="A69" s="11">
        <v>66</v>
      </c>
      <c r="B69" s="20" t="s">
        <v>197</v>
      </c>
      <c r="C69" s="21" t="s">
        <v>198</v>
      </c>
      <c r="D69" s="21" t="s">
        <v>56</v>
      </c>
      <c r="E69" s="21" t="s">
        <v>56</v>
      </c>
      <c r="F69" s="10">
        <v>79</v>
      </c>
      <c r="G69" s="21" t="s">
        <v>56</v>
      </c>
      <c r="H69" s="10">
        <v>90</v>
      </c>
      <c r="I69" s="21" t="s">
        <v>56</v>
      </c>
      <c r="J69" s="10">
        <v>79</v>
      </c>
      <c r="K69" s="21" t="s">
        <v>58</v>
      </c>
      <c r="L69" s="10">
        <v>74</v>
      </c>
      <c r="M69" s="21" t="s">
        <v>58</v>
      </c>
      <c r="N69" s="21" t="s">
        <v>56</v>
      </c>
      <c r="O69" s="10">
        <v>71</v>
      </c>
      <c r="P69" s="10">
        <v>84</v>
      </c>
      <c r="Q69" s="21" t="s">
        <v>56</v>
      </c>
      <c r="R69" s="21" t="s">
        <v>56</v>
      </c>
      <c r="S69" s="10">
        <v>62</v>
      </c>
      <c r="T69" s="21" t="s">
        <v>56</v>
      </c>
      <c r="U69" s="21" t="s">
        <v>56</v>
      </c>
      <c r="V69" s="10">
        <v>72</v>
      </c>
      <c r="W69" s="21" t="s">
        <v>84</v>
      </c>
      <c r="X69" s="21" t="s">
        <v>56</v>
      </c>
      <c r="Y69" s="21" t="s">
        <v>56</v>
      </c>
      <c r="Z69" s="10">
        <v>71</v>
      </c>
      <c r="AA69" s="10">
        <v>78</v>
      </c>
      <c r="AB69" s="14">
        <f t="shared" si="81"/>
        <v>2554</v>
      </c>
      <c r="AC69" s="14">
        <f t="shared" si="82"/>
        <v>33</v>
      </c>
      <c r="AD69" s="14">
        <f t="shared" si="83"/>
        <v>77.3939393939394</v>
      </c>
      <c r="AE69" s="15"/>
      <c r="AF69" s="20" t="s">
        <v>197</v>
      </c>
      <c r="AG69" s="22" t="s">
        <v>198</v>
      </c>
      <c r="AH69" s="21" t="s">
        <v>56</v>
      </c>
      <c r="AI69" s="10">
        <v>78</v>
      </c>
      <c r="AJ69" s="10">
        <v>75</v>
      </c>
      <c r="AK69" s="21" t="s">
        <v>59</v>
      </c>
      <c r="AL69" s="21" t="s">
        <v>84</v>
      </c>
      <c r="AM69" s="10">
        <v>71</v>
      </c>
      <c r="AN69" s="21" t="s">
        <v>58</v>
      </c>
      <c r="AO69" s="10">
        <v>79</v>
      </c>
      <c r="AP69" s="21" t="s">
        <v>59</v>
      </c>
      <c r="AQ69" s="21" t="s">
        <v>56</v>
      </c>
      <c r="AR69" s="21" t="s">
        <v>58</v>
      </c>
      <c r="AS69" s="10">
        <v>57</v>
      </c>
      <c r="AT69" s="21" t="s">
        <v>59</v>
      </c>
      <c r="AU69" s="10"/>
      <c r="AV69" s="14">
        <f t="shared" ref="AV69:AV75" si="85">SUM(AI69*3+AJ69*2+AK69*3+AL69*1+AM69*2.5+AN69*2+AO69*2+AP69*2+AR69*1+AS69*2+AT69*1)</f>
        <v>1603.5</v>
      </c>
      <c r="AW69" s="14">
        <f t="shared" ref="AW69:AW75" si="86">(3+2+3+1+2.5+2+2+2+1+2+1)</f>
        <v>21.5</v>
      </c>
      <c r="AX69" s="14">
        <f t="shared" si="77"/>
        <v>74.5813953488372</v>
      </c>
      <c r="AY69" s="14">
        <f t="shared" si="78"/>
        <v>4157.5</v>
      </c>
      <c r="AZ69" s="14">
        <f t="shared" si="79"/>
        <v>54.5</v>
      </c>
      <c r="BA69" s="14">
        <f t="shared" si="80"/>
        <v>76.2844036697248</v>
      </c>
      <c r="BB69" s="14">
        <f t="shared" si="21"/>
        <v>0</v>
      </c>
      <c r="BC69" s="14">
        <f t="shared" si="84"/>
        <v>76.2844036697248</v>
      </c>
    </row>
    <row r="70" spans="1:55">
      <c r="A70" s="11">
        <v>67</v>
      </c>
      <c r="B70" s="20" t="s">
        <v>199</v>
      </c>
      <c r="C70" s="22" t="s">
        <v>200</v>
      </c>
      <c r="D70" s="21" t="s">
        <v>56</v>
      </c>
      <c r="E70" s="21" t="s">
        <v>56</v>
      </c>
      <c r="F70" s="10">
        <v>71</v>
      </c>
      <c r="G70" s="21" t="s">
        <v>56</v>
      </c>
      <c r="H70" s="10">
        <v>89</v>
      </c>
      <c r="I70" s="21" t="s">
        <v>56</v>
      </c>
      <c r="J70" s="10">
        <v>83</v>
      </c>
      <c r="K70" s="21" t="s">
        <v>58</v>
      </c>
      <c r="L70" s="10">
        <v>70</v>
      </c>
      <c r="M70" s="21" t="s">
        <v>58</v>
      </c>
      <c r="N70" s="21" t="s">
        <v>56</v>
      </c>
      <c r="O70" s="10">
        <v>69</v>
      </c>
      <c r="P70" s="10">
        <v>84</v>
      </c>
      <c r="Q70" s="21" t="s">
        <v>56</v>
      </c>
      <c r="R70" s="21" t="s">
        <v>56</v>
      </c>
      <c r="S70" s="21" t="s">
        <v>177</v>
      </c>
      <c r="T70" s="21" t="s">
        <v>56</v>
      </c>
      <c r="U70" s="21" t="s">
        <v>56</v>
      </c>
      <c r="V70" s="10">
        <v>67</v>
      </c>
      <c r="W70" s="21" t="s">
        <v>59</v>
      </c>
      <c r="X70" s="21" t="s">
        <v>56</v>
      </c>
      <c r="Y70" s="21" t="s">
        <v>56</v>
      </c>
      <c r="Z70" s="10">
        <v>71</v>
      </c>
      <c r="AA70" s="10">
        <v>67</v>
      </c>
      <c r="AB70" s="14">
        <f t="shared" si="81"/>
        <v>2488</v>
      </c>
      <c r="AC70" s="14">
        <f t="shared" si="82"/>
        <v>33</v>
      </c>
      <c r="AD70" s="14">
        <f t="shared" si="83"/>
        <v>75.3939393939394</v>
      </c>
      <c r="AE70" s="15"/>
      <c r="AF70" s="20" t="s">
        <v>199</v>
      </c>
      <c r="AG70" s="21" t="s">
        <v>200</v>
      </c>
      <c r="AH70" s="21" t="s">
        <v>56</v>
      </c>
      <c r="AI70" s="10">
        <v>85</v>
      </c>
      <c r="AJ70" s="10">
        <v>80</v>
      </c>
      <c r="AK70" s="21" t="s">
        <v>58</v>
      </c>
      <c r="AL70" s="21" t="s">
        <v>84</v>
      </c>
      <c r="AM70" s="10">
        <v>72</v>
      </c>
      <c r="AN70" s="21" t="s">
        <v>58</v>
      </c>
      <c r="AO70" s="10">
        <v>82</v>
      </c>
      <c r="AP70" s="21" t="s">
        <v>59</v>
      </c>
      <c r="AQ70" s="21" t="s">
        <v>56</v>
      </c>
      <c r="AR70" s="21" t="s">
        <v>58</v>
      </c>
      <c r="AS70" s="10">
        <v>60</v>
      </c>
      <c r="AT70" s="21" t="s">
        <v>84</v>
      </c>
      <c r="AU70" s="10"/>
      <c r="AV70" s="14">
        <f t="shared" si="85"/>
        <v>1669</v>
      </c>
      <c r="AW70" s="14">
        <f t="shared" si="86"/>
        <v>21.5</v>
      </c>
      <c r="AX70" s="14">
        <f t="shared" si="77"/>
        <v>77.6279069767442</v>
      </c>
      <c r="AY70" s="14">
        <f t="shared" si="78"/>
        <v>4157</v>
      </c>
      <c r="AZ70" s="14">
        <f t="shared" si="79"/>
        <v>54.5</v>
      </c>
      <c r="BA70" s="14">
        <f t="shared" si="80"/>
        <v>76.2752293577982</v>
      </c>
      <c r="BB70" s="14">
        <f t="shared" si="21"/>
        <v>0</v>
      </c>
      <c r="BC70" s="14">
        <f t="shared" si="84"/>
        <v>76.2752293577982</v>
      </c>
    </row>
    <row r="71" spans="1:55">
      <c r="A71" s="8">
        <v>68</v>
      </c>
      <c r="B71" s="20" t="s">
        <v>201</v>
      </c>
      <c r="C71" s="21" t="s">
        <v>202</v>
      </c>
      <c r="D71" s="10">
        <v>85</v>
      </c>
      <c r="E71" s="21" t="s">
        <v>56</v>
      </c>
      <c r="F71" s="21" t="s">
        <v>56</v>
      </c>
      <c r="G71" s="21" t="s">
        <v>58</v>
      </c>
      <c r="H71" s="21" t="s">
        <v>56</v>
      </c>
      <c r="I71" s="21" t="s">
        <v>56</v>
      </c>
      <c r="J71" s="21" t="s">
        <v>56</v>
      </c>
      <c r="K71" s="21" t="s">
        <v>56</v>
      </c>
      <c r="L71" s="21" t="s">
        <v>56</v>
      </c>
      <c r="M71" s="21" t="s">
        <v>56</v>
      </c>
      <c r="N71" s="10">
        <v>61</v>
      </c>
      <c r="O71" s="21" t="s">
        <v>56</v>
      </c>
      <c r="P71" s="21" t="s">
        <v>56</v>
      </c>
      <c r="Q71" s="21" t="s">
        <v>56</v>
      </c>
      <c r="R71" s="21" t="s">
        <v>56</v>
      </c>
      <c r="S71" s="21" t="s">
        <v>56</v>
      </c>
      <c r="T71" s="21" t="s">
        <v>56</v>
      </c>
      <c r="U71" s="10">
        <v>68</v>
      </c>
      <c r="V71" s="21" t="s">
        <v>56</v>
      </c>
      <c r="W71" s="21" t="s">
        <v>56</v>
      </c>
      <c r="X71" s="21" t="s">
        <v>58</v>
      </c>
      <c r="Y71" s="21" t="s">
        <v>56</v>
      </c>
      <c r="Z71" s="21" t="s">
        <v>56</v>
      </c>
      <c r="AA71" s="21" t="s">
        <v>56</v>
      </c>
      <c r="AB71" s="14">
        <f>SUM(D71*2+G71*2+N71*1.5+U71*2+X71*0.5)</f>
        <v>610</v>
      </c>
      <c r="AC71" s="14">
        <f>(2+2+1.5+2+0.5)</f>
        <v>8</v>
      </c>
      <c r="AD71" s="14">
        <f t="shared" si="83"/>
        <v>76.25</v>
      </c>
      <c r="AE71" s="15"/>
      <c r="AF71" s="20" t="s">
        <v>201</v>
      </c>
      <c r="AG71" s="21" t="s">
        <v>202</v>
      </c>
      <c r="AH71" s="21" t="s">
        <v>56</v>
      </c>
      <c r="AI71" s="21" t="s">
        <v>56</v>
      </c>
      <c r="AJ71" s="21" t="s">
        <v>56</v>
      </c>
      <c r="AK71" s="21" t="s">
        <v>56</v>
      </c>
      <c r="AL71" s="21" t="s">
        <v>56</v>
      </c>
      <c r="AM71" s="21" t="s">
        <v>56</v>
      </c>
      <c r="AN71" s="21" t="s">
        <v>56</v>
      </c>
      <c r="AO71" s="21" t="s">
        <v>56</v>
      </c>
      <c r="AP71" s="21" t="s">
        <v>56</v>
      </c>
      <c r="AQ71" s="21" t="s">
        <v>56</v>
      </c>
      <c r="AR71" s="21" t="s">
        <v>56</v>
      </c>
      <c r="AS71" s="21" t="s">
        <v>56</v>
      </c>
      <c r="AT71" s="21" t="s">
        <v>56</v>
      </c>
      <c r="AU71" s="10"/>
      <c r="AV71" s="14">
        <v>0</v>
      </c>
      <c r="AW71" s="14">
        <v>0</v>
      </c>
      <c r="AX71" s="14">
        <v>0</v>
      </c>
      <c r="AY71" s="14">
        <v>610</v>
      </c>
      <c r="AZ71" s="14">
        <v>8</v>
      </c>
      <c r="BA71" s="14">
        <f t="shared" si="80"/>
        <v>76.25</v>
      </c>
      <c r="BB71" s="14">
        <f t="shared" si="21"/>
        <v>0</v>
      </c>
      <c r="BC71" s="14">
        <f t="shared" si="84"/>
        <v>76.25</v>
      </c>
    </row>
    <row r="72" spans="1:55">
      <c r="A72" s="8">
        <v>69</v>
      </c>
      <c r="B72" s="20" t="s">
        <v>203</v>
      </c>
      <c r="C72" s="21" t="s">
        <v>204</v>
      </c>
      <c r="D72" s="21" t="s">
        <v>56</v>
      </c>
      <c r="E72" s="21" t="s">
        <v>56</v>
      </c>
      <c r="F72" s="10">
        <v>69</v>
      </c>
      <c r="G72" s="21" t="s">
        <v>56</v>
      </c>
      <c r="H72" s="10">
        <v>87</v>
      </c>
      <c r="I72" s="10">
        <v>63</v>
      </c>
      <c r="J72" s="10">
        <v>82</v>
      </c>
      <c r="K72" s="21" t="s">
        <v>58</v>
      </c>
      <c r="L72" s="10">
        <v>79</v>
      </c>
      <c r="M72" s="21" t="s">
        <v>58</v>
      </c>
      <c r="N72" s="21" t="s">
        <v>56</v>
      </c>
      <c r="O72" s="10">
        <v>71</v>
      </c>
      <c r="P72" s="10">
        <v>79</v>
      </c>
      <c r="Q72" s="21" t="s">
        <v>56</v>
      </c>
      <c r="R72" s="10">
        <v>80</v>
      </c>
      <c r="S72" s="10">
        <v>60</v>
      </c>
      <c r="T72" s="10">
        <v>73</v>
      </c>
      <c r="U72" s="21" t="s">
        <v>56</v>
      </c>
      <c r="V72" s="10">
        <v>75</v>
      </c>
      <c r="W72" s="21" t="s">
        <v>59</v>
      </c>
      <c r="X72" s="21" t="s">
        <v>56</v>
      </c>
      <c r="Y72" s="21" t="s">
        <v>56</v>
      </c>
      <c r="Z72" s="10">
        <v>72</v>
      </c>
      <c r="AA72" s="10">
        <v>78</v>
      </c>
      <c r="AB72" s="14">
        <f>SUM(F72*2+H72*3+I72*3+J72*3+K72*3+L72*4+M72*2+O72*2+P72*3+R72*2.5+S72*2+T72*2+V72*3+W72*1+Z72*3+AA72*2)</f>
        <v>3092</v>
      </c>
      <c r="AC72" s="14">
        <f>(2+3+3+3+3+4+2+2+3+2.5+2+2+3+1+3+2)</f>
        <v>40.5</v>
      </c>
      <c r="AD72" s="14">
        <f t="shared" si="83"/>
        <v>76.3456790123457</v>
      </c>
      <c r="AE72" s="15"/>
      <c r="AF72" s="20" t="s">
        <v>203</v>
      </c>
      <c r="AG72" s="21" t="s">
        <v>204</v>
      </c>
      <c r="AH72" s="21" t="s">
        <v>56</v>
      </c>
      <c r="AI72" s="10">
        <v>84</v>
      </c>
      <c r="AJ72" s="10">
        <v>87</v>
      </c>
      <c r="AK72" s="21" t="s">
        <v>59</v>
      </c>
      <c r="AL72" s="21" t="s">
        <v>84</v>
      </c>
      <c r="AM72" s="10">
        <v>78</v>
      </c>
      <c r="AN72" s="21" t="s">
        <v>58</v>
      </c>
      <c r="AO72" s="10">
        <v>72</v>
      </c>
      <c r="AP72" s="21" t="s">
        <v>58</v>
      </c>
      <c r="AQ72" s="10">
        <v>68</v>
      </c>
      <c r="AR72" s="21" t="s">
        <v>58</v>
      </c>
      <c r="AS72" s="10">
        <v>64</v>
      </c>
      <c r="AT72" s="21" t="s">
        <v>59</v>
      </c>
      <c r="AU72" s="10"/>
      <c r="AV72" s="14">
        <f>SUM(AI72*3+AJ72*2+AK72*3+AL72*1+AM72*2.5+AN72*2+AO72*2+AP72*2+AQ72*6+AR72*1+AS72*2+AT72*1)</f>
        <v>2091</v>
      </c>
      <c r="AW72" s="14">
        <f>3+2+3+1+2.5+2+2+2+6+1+2+1</f>
        <v>27.5</v>
      </c>
      <c r="AX72" s="14">
        <f t="shared" ref="AX72:AX77" si="87">(AV72/AW72)</f>
        <v>76.0363636363636</v>
      </c>
      <c r="AY72" s="14">
        <f>AV72+AB72</f>
        <v>5183</v>
      </c>
      <c r="AZ72" s="14">
        <f>AW72+AC72</f>
        <v>68</v>
      </c>
      <c r="BA72" s="14">
        <f>AY72/AZ72</f>
        <v>76.2205882352941</v>
      </c>
      <c r="BB72" s="14">
        <f t="shared" si="21"/>
        <v>0</v>
      </c>
      <c r="BC72" s="14">
        <f t="shared" si="84"/>
        <v>76.2205882352941</v>
      </c>
    </row>
    <row r="73" spans="1:55">
      <c r="A73" s="11">
        <v>70</v>
      </c>
      <c r="B73" s="20" t="s">
        <v>205</v>
      </c>
      <c r="C73" s="21" t="s">
        <v>206</v>
      </c>
      <c r="D73" s="21" t="s">
        <v>56</v>
      </c>
      <c r="E73" s="21" t="s">
        <v>56</v>
      </c>
      <c r="F73" s="10">
        <v>68</v>
      </c>
      <c r="G73" s="21" t="s">
        <v>56</v>
      </c>
      <c r="H73" s="10">
        <v>89</v>
      </c>
      <c r="I73" s="10">
        <v>95</v>
      </c>
      <c r="J73" s="10">
        <v>81</v>
      </c>
      <c r="K73" s="21" t="s">
        <v>59</v>
      </c>
      <c r="L73" s="10">
        <v>68</v>
      </c>
      <c r="M73" s="21" t="s">
        <v>58</v>
      </c>
      <c r="N73" s="21" t="s">
        <v>56</v>
      </c>
      <c r="O73" s="10">
        <v>76</v>
      </c>
      <c r="P73" s="10">
        <v>86</v>
      </c>
      <c r="Q73" s="21" t="s">
        <v>56</v>
      </c>
      <c r="R73" s="21" t="s">
        <v>56</v>
      </c>
      <c r="S73" s="10">
        <v>65</v>
      </c>
      <c r="T73" s="21" t="s">
        <v>56</v>
      </c>
      <c r="U73" s="21" t="s">
        <v>56</v>
      </c>
      <c r="V73" s="10">
        <v>75</v>
      </c>
      <c r="W73" s="21" t="s">
        <v>84</v>
      </c>
      <c r="X73" s="21" t="s">
        <v>56</v>
      </c>
      <c r="Y73" s="21" t="s">
        <v>56</v>
      </c>
      <c r="Z73" s="10">
        <v>81</v>
      </c>
      <c r="AA73" s="10">
        <v>92</v>
      </c>
      <c r="AB73" s="14">
        <f>SUM(F73*2+H73*3+I73*3+J73*3+K73*3+L73*4+M73*2+O73*2+P73*3+S73*2+V73*3+W73*1+Z73*3+AA73*2)</f>
        <v>2855</v>
      </c>
      <c r="AC73" s="14">
        <v>36</v>
      </c>
      <c r="AD73" s="14">
        <f t="shared" si="83"/>
        <v>79.3055555555556</v>
      </c>
      <c r="AE73" s="15"/>
      <c r="AF73" s="20" t="s">
        <v>205</v>
      </c>
      <c r="AG73" s="22" t="s">
        <v>206</v>
      </c>
      <c r="AH73" s="10">
        <v>29</v>
      </c>
      <c r="AI73" s="10">
        <v>84</v>
      </c>
      <c r="AJ73" s="10">
        <v>82</v>
      </c>
      <c r="AK73" s="21" t="s">
        <v>59</v>
      </c>
      <c r="AL73" s="21" t="s">
        <v>84</v>
      </c>
      <c r="AM73" s="10">
        <v>76</v>
      </c>
      <c r="AN73" s="21" t="s">
        <v>58</v>
      </c>
      <c r="AO73" s="10">
        <v>82</v>
      </c>
      <c r="AP73" s="21" t="s">
        <v>59</v>
      </c>
      <c r="AQ73" s="21" t="s">
        <v>56</v>
      </c>
      <c r="AR73" s="21" t="s">
        <v>58</v>
      </c>
      <c r="AS73" s="10">
        <v>62</v>
      </c>
      <c r="AT73" s="21" t="s">
        <v>59</v>
      </c>
      <c r="AU73" s="10">
        <v>82</v>
      </c>
      <c r="AV73" s="14">
        <f>SUM(AH73*3.5+AI73*3+AJ73*2+AK73*3+AL73*1+AM73*2.5+AN73*2+AP73*2+AR73*1+AS73*2+AT73*1+AO73*2)+AU73*2.5</f>
        <v>1970.5</v>
      </c>
      <c r="AW73" s="14">
        <f>25+2.5</f>
        <v>27.5</v>
      </c>
      <c r="AX73" s="14">
        <f>AV73/AW73</f>
        <v>71.6545454545455</v>
      </c>
      <c r="AY73" s="14">
        <f t="shared" ref="AY73:AY78" si="88">(AB73+AV73)</f>
        <v>4825.5</v>
      </c>
      <c r="AZ73" s="14">
        <f>(AW73+AC73)</f>
        <v>63.5</v>
      </c>
      <c r="BA73" s="14">
        <f>AY73/AZ73</f>
        <v>75.992125984252</v>
      </c>
      <c r="BB73" s="14">
        <f t="shared" si="21"/>
        <v>0</v>
      </c>
      <c r="BC73" s="14">
        <f t="shared" si="84"/>
        <v>75.992125984252</v>
      </c>
    </row>
    <row r="74" spans="1:55">
      <c r="A74" s="11">
        <v>71</v>
      </c>
      <c r="B74" s="20" t="s">
        <v>207</v>
      </c>
      <c r="C74" s="22" t="s">
        <v>208</v>
      </c>
      <c r="D74" s="21" t="s">
        <v>56</v>
      </c>
      <c r="E74" s="21" t="s">
        <v>56</v>
      </c>
      <c r="F74" s="10">
        <v>72</v>
      </c>
      <c r="G74" s="21" t="s">
        <v>56</v>
      </c>
      <c r="H74" s="10">
        <v>84</v>
      </c>
      <c r="I74" s="21" t="s">
        <v>56</v>
      </c>
      <c r="J74" s="10">
        <v>62</v>
      </c>
      <c r="K74" s="21" t="s">
        <v>59</v>
      </c>
      <c r="L74" s="21" t="s">
        <v>209</v>
      </c>
      <c r="M74" s="21" t="s">
        <v>58</v>
      </c>
      <c r="N74" s="21" t="s">
        <v>56</v>
      </c>
      <c r="O74" s="10">
        <v>71</v>
      </c>
      <c r="P74" s="10">
        <v>79</v>
      </c>
      <c r="Q74" s="21" t="s">
        <v>56</v>
      </c>
      <c r="R74" s="21" t="s">
        <v>56</v>
      </c>
      <c r="S74" s="21" t="s">
        <v>186</v>
      </c>
      <c r="T74" s="21" t="s">
        <v>56</v>
      </c>
      <c r="U74" s="21" t="s">
        <v>56</v>
      </c>
      <c r="V74" s="10">
        <v>77</v>
      </c>
      <c r="W74" s="21" t="s">
        <v>59</v>
      </c>
      <c r="X74" s="21" t="s">
        <v>56</v>
      </c>
      <c r="Y74" s="21" t="s">
        <v>56</v>
      </c>
      <c r="Z74" s="10">
        <v>90</v>
      </c>
      <c r="AA74" s="10">
        <v>82</v>
      </c>
      <c r="AB74" s="14">
        <f t="shared" ref="AB74:AB79" si="89">SUM(F74*2+H74*3+J74*3+K74*3+L74*4+M74*2+O74*2+P74*3+S74*2+V74*3+W74*1+Z74*3+AA74*2)</f>
        <v>2388</v>
      </c>
      <c r="AC74" s="14">
        <f t="shared" ref="AC74:AC79" si="90">2+3+3+3+4+2+2+3+2+3+1+3+2</f>
        <v>33</v>
      </c>
      <c r="AD74" s="14">
        <f t="shared" si="83"/>
        <v>72.3636363636364</v>
      </c>
      <c r="AE74" s="15"/>
      <c r="AF74" s="20" t="s">
        <v>207</v>
      </c>
      <c r="AG74" s="21" t="s">
        <v>208</v>
      </c>
      <c r="AH74" s="21" t="s">
        <v>56</v>
      </c>
      <c r="AI74" s="10">
        <v>88</v>
      </c>
      <c r="AJ74" s="10">
        <v>87</v>
      </c>
      <c r="AK74" s="21" t="s">
        <v>58</v>
      </c>
      <c r="AL74" s="21" t="s">
        <v>84</v>
      </c>
      <c r="AM74" s="10">
        <v>86</v>
      </c>
      <c r="AN74" s="21" t="s">
        <v>58</v>
      </c>
      <c r="AO74" s="10">
        <v>84</v>
      </c>
      <c r="AP74" s="21" t="s">
        <v>59</v>
      </c>
      <c r="AQ74" s="21" t="s">
        <v>56</v>
      </c>
      <c r="AR74" s="21" t="s">
        <v>58</v>
      </c>
      <c r="AS74" s="10">
        <v>64</v>
      </c>
      <c r="AT74" s="21" t="s">
        <v>59</v>
      </c>
      <c r="AU74" s="10"/>
      <c r="AV74" s="14">
        <f t="shared" si="85"/>
        <v>1749</v>
      </c>
      <c r="AW74" s="14">
        <f t="shared" si="86"/>
        <v>21.5</v>
      </c>
      <c r="AX74" s="14">
        <f t="shared" si="87"/>
        <v>81.3488372093023</v>
      </c>
      <c r="AY74" s="14">
        <f t="shared" si="88"/>
        <v>4137</v>
      </c>
      <c r="AZ74" s="14">
        <f t="shared" ref="AZ74:AZ77" si="91">(AC74+AW74)</f>
        <v>54.5</v>
      </c>
      <c r="BA74" s="14">
        <f t="shared" ref="BA74:BA77" si="92">(AY74/AZ74)</f>
        <v>75.9082568807339</v>
      </c>
      <c r="BB74" s="14">
        <f t="shared" si="21"/>
        <v>0</v>
      </c>
      <c r="BC74" s="14">
        <f t="shared" si="84"/>
        <v>75.9082568807339</v>
      </c>
    </row>
    <row r="75" spans="1:55">
      <c r="A75" s="11">
        <v>72</v>
      </c>
      <c r="B75" s="20" t="s">
        <v>210</v>
      </c>
      <c r="C75" s="22" t="s">
        <v>211</v>
      </c>
      <c r="D75" s="21" t="s">
        <v>56</v>
      </c>
      <c r="E75" s="21" t="s">
        <v>56</v>
      </c>
      <c r="F75" s="10">
        <v>69</v>
      </c>
      <c r="G75" s="21" t="s">
        <v>56</v>
      </c>
      <c r="H75" s="10">
        <v>89</v>
      </c>
      <c r="I75" s="21" t="s">
        <v>56</v>
      </c>
      <c r="J75" s="10">
        <v>60</v>
      </c>
      <c r="K75" s="21" t="s">
        <v>58</v>
      </c>
      <c r="L75" s="10">
        <v>73</v>
      </c>
      <c r="M75" s="21" t="s">
        <v>58</v>
      </c>
      <c r="N75" s="21" t="s">
        <v>56</v>
      </c>
      <c r="O75" s="21" t="s">
        <v>139</v>
      </c>
      <c r="P75" s="10">
        <v>79</v>
      </c>
      <c r="Q75" s="21" t="s">
        <v>56</v>
      </c>
      <c r="R75" s="21" t="s">
        <v>56</v>
      </c>
      <c r="S75" s="10">
        <v>61</v>
      </c>
      <c r="T75" s="21" t="s">
        <v>56</v>
      </c>
      <c r="U75" s="21" t="s">
        <v>56</v>
      </c>
      <c r="V75" s="10">
        <v>72</v>
      </c>
      <c r="W75" s="21" t="s">
        <v>59</v>
      </c>
      <c r="X75" s="21" t="s">
        <v>56</v>
      </c>
      <c r="Y75" s="21" t="s">
        <v>56</v>
      </c>
      <c r="Z75" s="10">
        <v>71</v>
      </c>
      <c r="AA75" s="10">
        <v>77</v>
      </c>
      <c r="AB75" s="14">
        <f t="shared" si="89"/>
        <v>2437</v>
      </c>
      <c r="AC75" s="14">
        <f t="shared" si="90"/>
        <v>33</v>
      </c>
      <c r="AD75" s="14">
        <f t="shared" si="83"/>
        <v>73.8484848484848</v>
      </c>
      <c r="AE75" s="15"/>
      <c r="AF75" s="20" t="s">
        <v>210</v>
      </c>
      <c r="AG75" s="21" t="s">
        <v>211</v>
      </c>
      <c r="AH75" s="21" t="s">
        <v>56</v>
      </c>
      <c r="AI75" s="10">
        <v>82</v>
      </c>
      <c r="AJ75" s="10">
        <v>89</v>
      </c>
      <c r="AK75" s="21" t="s">
        <v>84</v>
      </c>
      <c r="AL75" s="21" t="s">
        <v>58</v>
      </c>
      <c r="AM75" s="10">
        <v>79</v>
      </c>
      <c r="AN75" s="21" t="s">
        <v>58</v>
      </c>
      <c r="AO75" s="10">
        <v>81</v>
      </c>
      <c r="AP75" s="21" t="s">
        <v>58</v>
      </c>
      <c r="AQ75" s="21" t="s">
        <v>56</v>
      </c>
      <c r="AR75" s="21" t="s">
        <v>58</v>
      </c>
      <c r="AS75" s="10">
        <v>66</v>
      </c>
      <c r="AT75" s="21" t="s">
        <v>59</v>
      </c>
      <c r="AU75" s="10"/>
      <c r="AV75" s="14">
        <f t="shared" si="85"/>
        <v>1695.5</v>
      </c>
      <c r="AW75" s="14">
        <f t="shared" si="86"/>
        <v>21.5</v>
      </c>
      <c r="AX75" s="14">
        <f t="shared" si="87"/>
        <v>78.8604651162791</v>
      </c>
      <c r="AY75" s="14">
        <f t="shared" si="88"/>
        <v>4132.5</v>
      </c>
      <c r="AZ75" s="14">
        <f t="shared" si="91"/>
        <v>54.5</v>
      </c>
      <c r="BA75" s="14">
        <f t="shared" si="92"/>
        <v>75.8256880733945</v>
      </c>
      <c r="BB75" s="14">
        <f t="shared" si="21"/>
        <v>0</v>
      </c>
      <c r="BC75" s="14">
        <f t="shared" si="84"/>
        <v>75.8256880733945</v>
      </c>
    </row>
    <row r="76" spans="1:55">
      <c r="A76" s="11">
        <v>73</v>
      </c>
      <c r="B76" s="20" t="s">
        <v>212</v>
      </c>
      <c r="C76" s="22" t="s">
        <v>213</v>
      </c>
      <c r="D76" s="21" t="s">
        <v>56</v>
      </c>
      <c r="E76" s="21" t="s">
        <v>56</v>
      </c>
      <c r="F76" s="10">
        <v>69</v>
      </c>
      <c r="G76" s="21" t="s">
        <v>56</v>
      </c>
      <c r="H76" s="10">
        <v>87</v>
      </c>
      <c r="I76" s="21" t="s">
        <v>56</v>
      </c>
      <c r="J76" s="10">
        <v>73</v>
      </c>
      <c r="K76" s="21" t="s">
        <v>59</v>
      </c>
      <c r="L76" s="21" t="s">
        <v>189</v>
      </c>
      <c r="M76" s="21" t="s">
        <v>58</v>
      </c>
      <c r="N76" s="21" t="s">
        <v>56</v>
      </c>
      <c r="O76" s="21" t="s">
        <v>186</v>
      </c>
      <c r="P76" s="10">
        <v>86</v>
      </c>
      <c r="Q76" s="21" t="s">
        <v>56</v>
      </c>
      <c r="R76" s="21" t="s">
        <v>56</v>
      </c>
      <c r="S76" s="10">
        <v>66</v>
      </c>
      <c r="T76" s="21" t="s">
        <v>56</v>
      </c>
      <c r="U76" s="21" t="s">
        <v>56</v>
      </c>
      <c r="V76" s="10">
        <v>77</v>
      </c>
      <c r="W76" s="21" t="s">
        <v>59</v>
      </c>
      <c r="X76" s="21" t="s">
        <v>56</v>
      </c>
      <c r="Y76" s="21" t="s">
        <v>56</v>
      </c>
      <c r="Z76" s="10">
        <v>82</v>
      </c>
      <c r="AA76" s="10">
        <v>73</v>
      </c>
      <c r="AB76" s="14">
        <f t="shared" si="89"/>
        <v>2429</v>
      </c>
      <c r="AC76" s="14">
        <f t="shared" si="90"/>
        <v>33</v>
      </c>
      <c r="AD76" s="14">
        <f t="shared" si="83"/>
        <v>73.6060606060606</v>
      </c>
      <c r="AE76" s="15"/>
      <c r="AF76" s="20" t="s">
        <v>212</v>
      </c>
      <c r="AG76" s="21" t="s">
        <v>213</v>
      </c>
      <c r="AH76" s="21" t="s">
        <v>56</v>
      </c>
      <c r="AI76" s="10">
        <v>88</v>
      </c>
      <c r="AJ76" s="10">
        <v>85</v>
      </c>
      <c r="AK76" s="21" t="s">
        <v>59</v>
      </c>
      <c r="AL76" s="21" t="s">
        <v>84</v>
      </c>
      <c r="AM76" s="10">
        <v>81</v>
      </c>
      <c r="AN76" s="21" t="s">
        <v>58</v>
      </c>
      <c r="AO76" s="10">
        <v>84</v>
      </c>
      <c r="AP76" s="21" t="s">
        <v>59</v>
      </c>
      <c r="AQ76" s="21" t="s">
        <v>56</v>
      </c>
      <c r="AR76" s="21" t="s">
        <v>58</v>
      </c>
      <c r="AS76" s="10">
        <v>64</v>
      </c>
      <c r="AT76" s="21" t="s">
        <v>59</v>
      </c>
      <c r="AU76" s="10">
        <v>74</v>
      </c>
      <c r="AV76" s="14">
        <f>SUM(AI76*3+AJ76*2+AK76*3+AL76*1+AM76*2.5+AN76*2+AO76*2+AP76*2+AR76*1+AS76*2+AT76*1)+AU76*2.5</f>
        <v>1887.5</v>
      </c>
      <c r="AW76" s="14">
        <f>(3+2+3+1+2.5+2+2+2+1+2+1)+2.5</f>
        <v>24</v>
      </c>
      <c r="AX76" s="14">
        <f t="shared" si="87"/>
        <v>78.6458333333333</v>
      </c>
      <c r="AY76" s="14">
        <f t="shared" si="88"/>
        <v>4316.5</v>
      </c>
      <c r="AZ76" s="14">
        <f t="shared" si="91"/>
        <v>57</v>
      </c>
      <c r="BA76" s="14">
        <f t="shared" si="92"/>
        <v>75.7280701754386</v>
      </c>
      <c r="BB76" s="14">
        <f t="shared" si="21"/>
        <v>0</v>
      </c>
      <c r="BC76" s="14">
        <f t="shared" si="84"/>
        <v>75.7280701754386</v>
      </c>
    </row>
    <row r="77" spans="1:55">
      <c r="A77" s="11">
        <v>74</v>
      </c>
      <c r="B77" s="20" t="s">
        <v>214</v>
      </c>
      <c r="C77" s="21" t="s">
        <v>215</v>
      </c>
      <c r="D77" s="21" t="s">
        <v>56</v>
      </c>
      <c r="E77" s="21" t="s">
        <v>56</v>
      </c>
      <c r="F77" s="10">
        <v>71</v>
      </c>
      <c r="G77" s="21" t="s">
        <v>56</v>
      </c>
      <c r="H77" s="10">
        <v>79</v>
      </c>
      <c r="I77" s="21" t="s">
        <v>56</v>
      </c>
      <c r="J77" s="10">
        <v>77</v>
      </c>
      <c r="K77" s="21" t="s">
        <v>59</v>
      </c>
      <c r="L77" s="10">
        <v>75</v>
      </c>
      <c r="M77" s="21" t="s">
        <v>58</v>
      </c>
      <c r="N77" s="21" t="s">
        <v>56</v>
      </c>
      <c r="O77" s="10">
        <v>68</v>
      </c>
      <c r="P77" s="10">
        <v>79</v>
      </c>
      <c r="Q77" s="21" t="s">
        <v>56</v>
      </c>
      <c r="R77" s="21" t="s">
        <v>56</v>
      </c>
      <c r="S77" s="10">
        <v>60</v>
      </c>
      <c r="T77" s="21" t="s">
        <v>56</v>
      </c>
      <c r="U77" s="21" t="s">
        <v>56</v>
      </c>
      <c r="V77" s="10">
        <v>79</v>
      </c>
      <c r="W77" s="21" t="s">
        <v>59</v>
      </c>
      <c r="X77" s="21" t="s">
        <v>56</v>
      </c>
      <c r="Y77" s="21" t="s">
        <v>56</v>
      </c>
      <c r="Z77" s="10">
        <v>71</v>
      </c>
      <c r="AA77" s="10">
        <v>82</v>
      </c>
      <c r="AB77" s="14">
        <f t="shared" si="89"/>
        <v>2487</v>
      </c>
      <c r="AC77" s="14">
        <f t="shared" si="90"/>
        <v>33</v>
      </c>
      <c r="AD77" s="14">
        <f t="shared" si="83"/>
        <v>75.3636363636364</v>
      </c>
      <c r="AE77" s="15"/>
      <c r="AF77" s="20" t="s">
        <v>214</v>
      </c>
      <c r="AG77" s="22" t="s">
        <v>215</v>
      </c>
      <c r="AH77" s="21" t="s">
        <v>56</v>
      </c>
      <c r="AI77" s="10">
        <v>80</v>
      </c>
      <c r="AJ77" s="10">
        <v>87</v>
      </c>
      <c r="AK77" s="21" t="s">
        <v>59</v>
      </c>
      <c r="AL77" s="21" t="s">
        <v>84</v>
      </c>
      <c r="AM77" s="10">
        <v>75</v>
      </c>
      <c r="AN77" s="21" t="s">
        <v>58</v>
      </c>
      <c r="AO77" s="10">
        <v>79</v>
      </c>
      <c r="AP77" s="21" t="s">
        <v>59</v>
      </c>
      <c r="AQ77" s="21" t="s">
        <v>56</v>
      </c>
      <c r="AR77" s="21" t="s">
        <v>58</v>
      </c>
      <c r="AS77" s="10">
        <v>55</v>
      </c>
      <c r="AT77" s="21" t="s">
        <v>59</v>
      </c>
      <c r="AU77" s="10"/>
      <c r="AV77" s="14">
        <f>SUM(AI77*3+AJ77*2+AK77*3+AL77*1+AM77*2.5+AN77*2+AO77*2+AP77*2+AR77*1+AS77*2+AT77*1)</f>
        <v>1639.5</v>
      </c>
      <c r="AW77" s="14">
        <f>(3+2+3+1+2.5+2+2+2+1+2+1)</f>
        <v>21.5</v>
      </c>
      <c r="AX77" s="14">
        <f t="shared" si="87"/>
        <v>76.2558139534884</v>
      </c>
      <c r="AY77" s="14">
        <f t="shared" si="88"/>
        <v>4126.5</v>
      </c>
      <c r="AZ77" s="14">
        <f t="shared" si="91"/>
        <v>54.5</v>
      </c>
      <c r="BA77" s="14">
        <f t="shared" si="92"/>
        <v>75.7155963302752</v>
      </c>
      <c r="BB77" s="14">
        <f t="shared" si="21"/>
        <v>0</v>
      </c>
      <c r="BC77" s="14">
        <f t="shared" si="84"/>
        <v>75.7155963302752</v>
      </c>
    </row>
    <row r="78" spans="1:55">
      <c r="A78" s="11">
        <v>75</v>
      </c>
      <c r="B78" s="20" t="s">
        <v>216</v>
      </c>
      <c r="C78" s="21" t="s">
        <v>217</v>
      </c>
      <c r="D78" s="21" t="s">
        <v>56</v>
      </c>
      <c r="E78" s="21" t="s">
        <v>56</v>
      </c>
      <c r="F78" s="10">
        <v>83</v>
      </c>
      <c r="G78" s="21" t="s">
        <v>56</v>
      </c>
      <c r="H78" s="10">
        <v>84</v>
      </c>
      <c r="I78" s="21" t="s">
        <v>56</v>
      </c>
      <c r="J78" s="10">
        <v>85</v>
      </c>
      <c r="K78" s="21" t="s">
        <v>59</v>
      </c>
      <c r="L78" s="10">
        <v>72</v>
      </c>
      <c r="M78" s="21" t="s">
        <v>58</v>
      </c>
      <c r="N78" s="21" t="s">
        <v>56</v>
      </c>
      <c r="O78" s="10">
        <v>75</v>
      </c>
      <c r="P78" s="10">
        <v>81</v>
      </c>
      <c r="Q78" s="21" t="s">
        <v>56</v>
      </c>
      <c r="R78" s="21" t="s">
        <v>56</v>
      </c>
      <c r="S78" s="10">
        <v>66</v>
      </c>
      <c r="T78" s="21" t="s">
        <v>56</v>
      </c>
      <c r="U78" s="21" t="s">
        <v>56</v>
      </c>
      <c r="V78" s="10">
        <v>74</v>
      </c>
      <c r="W78" s="21" t="s">
        <v>84</v>
      </c>
      <c r="X78" s="21" t="s">
        <v>56</v>
      </c>
      <c r="Y78" s="21" t="s">
        <v>56</v>
      </c>
      <c r="Z78" s="10">
        <v>82</v>
      </c>
      <c r="AA78" s="10">
        <v>77</v>
      </c>
      <c r="AB78" s="14">
        <f t="shared" si="89"/>
        <v>2568</v>
      </c>
      <c r="AC78" s="14">
        <f t="shared" si="90"/>
        <v>33</v>
      </c>
      <c r="AD78" s="14">
        <f t="shared" si="83"/>
        <v>77.8181818181818</v>
      </c>
      <c r="AE78" s="15"/>
      <c r="AF78" s="20" t="s">
        <v>216</v>
      </c>
      <c r="AG78" s="22" t="s">
        <v>217</v>
      </c>
      <c r="AH78" s="10">
        <v>27</v>
      </c>
      <c r="AI78" s="10">
        <v>84</v>
      </c>
      <c r="AJ78" s="10">
        <v>85</v>
      </c>
      <c r="AK78" s="21" t="s">
        <v>59</v>
      </c>
      <c r="AL78" s="21" t="s">
        <v>59</v>
      </c>
      <c r="AM78" s="10">
        <v>80</v>
      </c>
      <c r="AN78" s="21" t="s">
        <v>58</v>
      </c>
      <c r="AO78" s="10">
        <v>83</v>
      </c>
      <c r="AP78" s="21" t="s">
        <v>59</v>
      </c>
      <c r="AQ78" s="21" t="s">
        <v>56</v>
      </c>
      <c r="AR78" s="21" t="s">
        <v>58</v>
      </c>
      <c r="AS78" s="10">
        <v>62</v>
      </c>
      <c r="AT78" s="21" t="s">
        <v>84</v>
      </c>
      <c r="AU78" s="10">
        <v>88</v>
      </c>
      <c r="AV78" s="14">
        <f>SUM(AH78*3.5+AI78*3+AJ78*2+AK78*3+AL78*1+AM78*2.5+AN78*2+AP78*2+AR78*1+AS78*2+AT78*1)+AO78*2+AU78*2.5</f>
        <v>1996.5</v>
      </c>
      <c r="AW78" s="14">
        <f>25+2.5</f>
        <v>27.5</v>
      </c>
      <c r="AX78" s="14">
        <f>AV78/AW78</f>
        <v>72.6</v>
      </c>
      <c r="AY78" s="14">
        <f t="shared" si="88"/>
        <v>4564.5</v>
      </c>
      <c r="AZ78" s="14">
        <f>(AW78+AC78)</f>
        <v>60.5</v>
      </c>
      <c r="BA78" s="14">
        <f t="shared" ref="BA78:BA80" si="93">AY78/AZ78</f>
        <v>75.4462809917355</v>
      </c>
      <c r="BB78" s="14">
        <f t="shared" si="21"/>
        <v>0</v>
      </c>
      <c r="BC78" s="14">
        <f t="shared" si="84"/>
        <v>75.4462809917355</v>
      </c>
    </row>
    <row r="79" spans="1:55">
      <c r="A79" s="11">
        <v>76</v>
      </c>
      <c r="B79" s="20" t="s">
        <v>218</v>
      </c>
      <c r="C79" s="22" t="s">
        <v>219</v>
      </c>
      <c r="D79" s="21" t="s">
        <v>56</v>
      </c>
      <c r="E79" s="21" t="s">
        <v>56</v>
      </c>
      <c r="F79" s="10">
        <v>72</v>
      </c>
      <c r="G79" s="21" t="s">
        <v>56</v>
      </c>
      <c r="H79" s="10">
        <v>78</v>
      </c>
      <c r="I79" s="21" t="s">
        <v>56</v>
      </c>
      <c r="J79" s="10">
        <v>83</v>
      </c>
      <c r="K79" s="21" t="s">
        <v>58</v>
      </c>
      <c r="L79" s="10">
        <v>70</v>
      </c>
      <c r="M79" s="21" t="s">
        <v>58</v>
      </c>
      <c r="N79" s="21" t="s">
        <v>56</v>
      </c>
      <c r="O79" s="10">
        <v>79</v>
      </c>
      <c r="P79" s="10">
        <v>79</v>
      </c>
      <c r="Q79" s="21" t="s">
        <v>56</v>
      </c>
      <c r="R79" s="21" t="s">
        <v>56</v>
      </c>
      <c r="S79" s="21" t="s">
        <v>177</v>
      </c>
      <c r="T79" s="21" t="s">
        <v>56</v>
      </c>
      <c r="U79" s="21" t="s">
        <v>56</v>
      </c>
      <c r="V79" s="10">
        <v>69</v>
      </c>
      <c r="W79" s="21" t="s">
        <v>59</v>
      </c>
      <c r="X79" s="21" t="s">
        <v>56</v>
      </c>
      <c r="Y79" s="21" t="s">
        <v>56</v>
      </c>
      <c r="Z79" s="10">
        <v>82</v>
      </c>
      <c r="AA79" s="10">
        <v>76</v>
      </c>
      <c r="AB79" s="14">
        <f t="shared" si="89"/>
        <v>2519</v>
      </c>
      <c r="AC79" s="14">
        <f t="shared" si="90"/>
        <v>33</v>
      </c>
      <c r="AD79" s="14">
        <f t="shared" si="83"/>
        <v>76.3333333333333</v>
      </c>
      <c r="AE79" s="15"/>
      <c r="AF79" s="20" t="s">
        <v>218</v>
      </c>
      <c r="AG79" s="21" t="s">
        <v>219</v>
      </c>
      <c r="AH79" s="21" t="s">
        <v>56</v>
      </c>
      <c r="AI79" s="10">
        <v>82</v>
      </c>
      <c r="AJ79" s="10">
        <v>90</v>
      </c>
      <c r="AK79" s="21" t="s">
        <v>84</v>
      </c>
      <c r="AL79" s="21" t="s">
        <v>84</v>
      </c>
      <c r="AM79" s="10">
        <v>74</v>
      </c>
      <c r="AN79" s="21" t="s">
        <v>58</v>
      </c>
      <c r="AO79" s="10">
        <v>75</v>
      </c>
      <c r="AP79" s="21" t="s">
        <v>58</v>
      </c>
      <c r="AQ79" s="10">
        <v>64</v>
      </c>
      <c r="AR79" s="21" t="s">
        <v>58</v>
      </c>
      <c r="AS79" s="10">
        <v>62</v>
      </c>
      <c r="AT79" s="21" t="s">
        <v>59</v>
      </c>
      <c r="AU79" s="10"/>
      <c r="AV79" s="14">
        <f>SUM(AI79*3+AJ79*2+AK79*3+AL79*1+AM79*2.5+AN79*2+AO79*2+AP79*2+AQ79*6+AR79*1+AS79*2+AT79*1)</f>
        <v>2029</v>
      </c>
      <c r="AW79" s="14">
        <f>3+2+3+1+2.5+2+2+2+6+1+2+1</f>
        <v>27.5</v>
      </c>
      <c r="AX79" s="14">
        <f t="shared" ref="AX79:AX85" si="94">(AV79/AW79)</f>
        <v>73.7818181818182</v>
      </c>
      <c r="AY79" s="14">
        <f>AV79+AB79</f>
        <v>4548</v>
      </c>
      <c r="AZ79" s="14">
        <f>AW79+AC79</f>
        <v>60.5</v>
      </c>
      <c r="BA79" s="14">
        <f t="shared" si="93"/>
        <v>75.1735537190083</v>
      </c>
      <c r="BB79" s="14">
        <f t="shared" si="21"/>
        <v>0</v>
      </c>
      <c r="BC79" s="14">
        <f t="shared" si="84"/>
        <v>75.1735537190083</v>
      </c>
    </row>
    <row r="80" spans="1:55">
      <c r="A80" s="11">
        <v>77</v>
      </c>
      <c r="B80" s="20" t="s">
        <v>220</v>
      </c>
      <c r="C80" s="22" t="s">
        <v>221</v>
      </c>
      <c r="D80" s="21" t="s">
        <v>56</v>
      </c>
      <c r="E80" s="21" t="s">
        <v>56</v>
      </c>
      <c r="F80" s="10">
        <v>76</v>
      </c>
      <c r="G80" s="21" t="s">
        <v>56</v>
      </c>
      <c r="H80" s="10">
        <v>79</v>
      </c>
      <c r="I80" s="21" t="s">
        <v>222</v>
      </c>
      <c r="J80" s="10">
        <v>77</v>
      </c>
      <c r="K80" s="21" t="s">
        <v>59</v>
      </c>
      <c r="L80" s="10">
        <v>65</v>
      </c>
      <c r="M80" s="21" t="s">
        <v>58</v>
      </c>
      <c r="N80" s="21" t="s">
        <v>56</v>
      </c>
      <c r="O80" s="10">
        <v>77</v>
      </c>
      <c r="P80" s="10">
        <v>79</v>
      </c>
      <c r="Q80" s="21" t="s">
        <v>56</v>
      </c>
      <c r="R80" s="21" t="s">
        <v>56</v>
      </c>
      <c r="S80" s="21" t="s">
        <v>223</v>
      </c>
      <c r="T80" s="21" t="s">
        <v>56</v>
      </c>
      <c r="U80" s="21" t="s">
        <v>56</v>
      </c>
      <c r="V80" s="10">
        <v>70</v>
      </c>
      <c r="W80" s="21" t="s">
        <v>59</v>
      </c>
      <c r="X80" s="21" t="s">
        <v>56</v>
      </c>
      <c r="Y80" s="21" t="s">
        <v>56</v>
      </c>
      <c r="Z80" s="10">
        <v>90</v>
      </c>
      <c r="AA80" s="10">
        <v>83</v>
      </c>
      <c r="AB80" s="14">
        <f t="shared" ref="AB80:AB82" si="95">SUM(F80*2+H80*3+I80*3+J80*3+K80*3+L80*4+M80*2+O80*2+P80*3+S80*2+V80*3+W80*1+Z80*3+AA80*2)</f>
        <v>2613</v>
      </c>
      <c r="AC80" s="14">
        <v>36</v>
      </c>
      <c r="AD80" s="14">
        <f t="shared" si="83"/>
        <v>72.5833333333333</v>
      </c>
      <c r="AE80" s="15"/>
      <c r="AF80" s="20" t="s">
        <v>220</v>
      </c>
      <c r="AG80" s="22" t="s">
        <v>221</v>
      </c>
      <c r="AH80" s="10">
        <v>33</v>
      </c>
      <c r="AI80" s="10">
        <v>88</v>
      </c>
      <c r="AJ80" s="10">
        <v>85</v>
      </c>
      <c r="AK80" s="21" t="s">
        <v>59</v>
      </c>
      <c r="AL80" s="21" t="s">
        <v>58</v>
      </c>
      <c r="AM80" s="10">
        <v>78</v>
      </c>
      <c r="AN80" s="21" t="s">
        <v>58</v>
      </c>
      <c r="AO80" s="10">
        <v>85</v>
      </c>
      <c r="AP80" s="21" t="s">
        <v>58</v>
      </c>
      <c r="AQ80" s="21" t="s">
        <v>56</v>
      </c>
      <c r="AR80" s="21" t="s">
        <v>58</v>
      </c>
      <c r="AS80" s="10">
        <v>55</v>
      </c>
      <c r="AT80" s="21" t="s">
        <v>59</v>
      </c>
      <c r="AU80" s="10">
        <v>44</v>
      </c>
      <c r="AV80" s="14">
        <f>(AH80*3.5+AI80*3+AJ80*2+AK80*3+AL80*1+AM80*2.5+AP80*2+AR80*1+AS80*5+AT80*1+AN80*2+AO80*2)+AU80*2.5</f>
        <v>2109.5</v>
      </c>
      <c r="AW80" s="14">
        <f>25+2.5</f>
        <v>27.5</v>
      </c>
      <c r="AX80" s="14">
        <f t="shared" si="94"/>
        <v>76.7090909090909</v>
      </c>
      <c r="AY80" s="14">
        <f t="shared" ref="AY80:AY84" si="96">(AB80+AV80)</f>
        <v>4722.5</v>
      </c>
      <c r="AZ80" s="14">
        <f>(AW80+AC80)</f>
        <v>63.5</v>
      </c>
      <c r="BA80" s="14">
        <f t="shared" si="93"/>
        <v>74.3700787401575</v>
      </c>
      <c r="BB80" s="14">
        <f t="shared" si="21"/>
        <v>0</v>
      </c>
      <c r="BC80" s="14">
        <f t="shared" si="84"/>
        <v>74.3700787401575</v>
      </c>
    </row>
    <row r="81" spans="1:55">
      <c r="A81" s="11">
        <v>78</v>
      </c>
      <c r="B81" s="20" t="s">
        <v>224</v>
      </c>
      <c r="C81" s="22" t="s">
        <v>225</v>
      </c>
      <c r="D81" s="21" t="s">
        <v>56</v>
      </c>
      <c r="E81" s="21" t="s">
        <v>56</v>
      </c>
      <c r="F81" s="10">
        <v>66</v>
      </c>
      <c r="G81" s="21" t="s">
        <v>56</v>
      </c>
      <c r="H81" s="10">
        <v>79</v>
      </c>
      <c r="I81" s="21" t="s">
        <v>226</v>
      </c>
      <c r="J81" s="10">
        <v>75</v>
      </c>
      <c r="K81" s="21" t="s">
        <v>59</v>
      </c>
      <c r="L81" s="10">
        <v>69</v>
      </c>
      <c r="M81" s="21" t="s">
        <v>58</v>
      </c>
      <c r="N81" s="21" t="s">
        <v>56</v>
      </c>
      <c r="O81" s="10">
        <v>63</v>
      </c>
      <c r="P81" s="10">
        <v>79</v>
      </c>
      <c r="Q81" s="21" t="s">
        <v>56</v>
      </c>
      <c r="R81" s="21" t="s">
        <v>56</v>
      </c>
      <c r="S81" s="10">
        <v>61</v>
      </c>
      <c r="T81" s="21" t="s">
        <v>56</v>
      </c>
      <c r="U81" s="21" t="s">
        <v>56</v>
      </c>
      <c r="V81" s="10">
        <v>79</v>
      </c>
      <c r="W81" s="21" t="s">
        <v>84</v>
      </c>
      <c r="X81" s="21" t="s">
        <v>56</v>
      </c>
      <c r="Y81" s="21" t="s">
        <v>56</v>
      </c>
      <c r="Z81" s="10">
        <v>71</v>
      </c>
      <c r="AA81" s="10">
        <v>82</v>
      </c>
      <c r="AB81" s="14">
        <f t="shared" si="95"/>
        <v>2573</v>
      </c>
      <c r="AC81" s="14">
        <v>36</v>
      </c>
      <c r="AD81" s="14">
        <f t="shared" si="83"/>
        <v>71.4722222222222</v>
      </c>
      <c r="AE81" s="15"/>
      <c r="AF81" s="20" t="s">
        <v>224</v>
      </c>
      <c r="AG81" s="21" t="s">
        <v>225</v>
      </c>
      <c r="AH81" s="21" t="s">
        <v>56</v>
      </c>
      <c r="AI81" s="10">
        <v>83</v>
      </c>
      <c r="AJ81" s="10">
        <v>88</v>
      </c>
      <c r="AK81" s="21" t="s">
        <v>59</v>
      </c>
      <c r="AL81" s="21" t="s">
        <v>59</v>
      </c>
      <c r="AM81" s="10">
        <v>79</v>
      </c>
      <c r="AN81" s="21" t="s">
        <v>58</v>
      </c>
      <c r="AO81" s="10">
        <v>83</v>
      </c>
      <c r="AP81" s="21" t="s">
        <v>59</v>
      </c>
      <c r="AQ81" s="21" t="s">
        <v>56</v>
      </c>
      <c r="AR81" s="21" t="s">
        <v>58</v>
      </c>
      <c r="AS81" s="10">
        <v>66</v>
      </c>
      <c r="AT81" s="21" t="s">
        <v>59</v>
      </c>
      <c r="AU81" s="10"/>
      <c r="AV81" s="14">
        <f t="shared" ref="AV81:AV84" si="97">SUM(AI81*3+AJ81*2+AK81*3+AL81*1+AM81*2.5+AN81*2+AO81*2+AP81*2+AR81*1+AS81*2+AT81*1)</f>
        <v>1700.5</v>
      </c>
      <c r="AW81" s="14">
        <f t="shared" ref="AW81:AW84" si="98">(3+2+3+1+2.5+2+2+2+1+2+1)</f>
        <v>21.5</v>
      </c>
      <c r="AX81" s="14">
        <f t="shared" si="94"/>
        <v>79.0930232558139</v>
      </c>
      <c r="AY81" s="14">
        <f t="shared" si="96"/>
        <v>4273.5</v>
      </c>
      <c r="AZ81" s="14">
        <f t="shared" ref="AZ81:AZ84" si="99">(AC81+AW81)</f>
        <v>57.5</v>
      </c>
      <c r="BA81" s="14">
        <f t="shared" ref="BA81:BA84" si="100">(AY81/AZ81)</f>
        <v>74.3217391304348</v>
      </c>
      <c r="BB81" s="14">
        <f t="shared" si="21"/>
        <v>0</v>
      </c>
      <c r="BC81" s="14">
        <f t="shared" si="84"/>
        <v>74.3217391304348</v>
      </c>
    </row>
    <row r="82" spans="1:55">
      <c r="A82" s="11">
        <v>79</v>
      </c>
      <c r="B82" s="20" t="s">
        <v>227</v>
      </c>
      <c r="C82" s="22" t="s">
        <v>228</v>
      </c>
      <c r="D82" s="21" t="s">
        <v>56</v>
      </c>
      <c r="E82" s="21" t="s">
        <v>56</v>
      </c>
      <c r="F82" s="10">
        <v>63</v>
      </c>
      <c r="G82" s="21" t="s">
        <v>56</v>
      </c>
      <c r="H82" s="10">
        <v>88</v>
      </c>
      <c r="I82" s="21" t="s">
        <v>223</v>
      </c>
      <c r="J82" s="10">
        <v>80</v>
      </c>
      <c r="K82" s="21" t="s">
        <v>84</v>
      </c>
      <c r="L82" s="10">
        <v>75</v>
      </c>
      <c r="M82" s="21" t="s">
        <v>58</v>
      </c>
      <c r="N82" s="21" t="s">
        <v>56</v>
      </c>
      <c r="O82" s="10">
        <v>64</v>
      </c>
      <c r="P82" s="10">
        <v>79</v>
      </c>
      <c r="Q82" s="21" t="s">
        <v>56</v>
      </c>
      <c r="R82" s="21" t="s">
        <v>56</v>
      </c>
      <c r="S82" s="10">
        <v>61</v>
      </c>
      <c r="T82" s="21" t="s">
        <v>56</v>
      </c>
      <c r="U82" s="21" t="s">
        <v>56</v>
      </c>
      <c r="V82" s="10">
        <v>72</v>
      </c>
      <c r="W82" s="21" t="s">
        <v>59</v>
      </c>
      <c r="X82" s="21" t="s">
        <v>56</v>
      </c>
      <c r="Y82" s="21" t="s">
        <v>56</v>
      </c>
      <c r="Z82" s="21" t="s">
        <v>139</v>
      </c>
      <c r="AA82" s="10">
        <v>88</v>
      </c>
      <c r="AB82" s="14">
        <f t="shared" si="95"/>
        <v>2576</v>
      </c>
      <c r="AC82" s="14">
        <v>36</v>
      </c>
      <c r="AD82" s="14">
        <f t="shared" si="83"/>
        <v>71.5555555555556</v>
      </c>
      <c r="AE82" s="15"/>
      <c r="AF82" s="20" t="s">
        <v>227</v>
      </c>
      <c r="AG82" s="21" t="s">
        <v>228</v>
      </c>
      <c r="AH82" s="21" t="s">
        <v>56</v>
      </c>
      <c r="AI82" s="10">
        <v>80</v>
      </c>
      <c r="AJ82" s="10">
        <v>84</v>
      </c>
      <c r="AK82" s="21" t="s">
        <v>59</v>
      </c>
      <c r="AL82" s="21" t="s">
        <v>59</v>
      </c>
      <c r="AM82" s="10">
        <v>76</v>
      </c>
      <c r="AN82" s="21" t="s">
        <v>58</v>
      </c>
      <c r="AO82" s="10">
        <v>82</v>
      </c>
      <c r="AP82" s="21" t="s">
        <v>58</v>
      </c>
      <c r="AQ82" s="10">
        <v>68</v>
      </c>
      <c r="AR82" s="21" t="s">
        <v>58</v>
      </c>
      <c r="AS82" s="10">
        <v>67</v>
      </c>
      <c r="AT82" s="21" t="s">
        <v>59</v>
      </c>
      <c r="AU82" s="10"/>
      <c r="AV82" s="14">
        <f>SUM(AI82*3+AJ82*2+AK82*3+AL82*1+AM82*2.5+AN82*2+AO82*2+AP82*2+AQ82*6+AR82*1+AS82*2+AT82*1)</f>
        <v>2104</v>
      </c>
      <c r="AW82" s="14">
        <v>27</v>
      </c>
      <c r="AX82" s="14">
        <f t="shared" si="94"/>
        <v>77.9259259259259</v>
      </c>
      <c r="AY82" s="14">
        <f>AV82+AB82</f>
        <v>4680</v>
      </c>
      <c r="AZ82" s="14">
        <f>AW82+AC82</f>
        <v>63</v>
      </c>
      <c r="BA82" s="14">
        <f>AY82/AZ82</f>
        <v>74.2857142857143</v>
      </c>
      <c r="BB82" s="14">
        <f t="shared" ref="BB82:BB101" si="101">0</f>
        <v>0</v>
      </c>
      <c r="BC82" s="14">
        <f t="shared" si="84"/>
        <v>74.2857142857143</v>
      </c>
    </row>
    <row r="83" spans="1:55">
      <c r="A83" s="11">
        <v>80</v>
      </c>
      <c r="B83" s="20" t="s">
        <v>229</v>
      </c>
      <c r="C83" s="22" t="s">
        <v>230</v>
      </c>
      <c r="D83" s="21" t="s">
        <v>56</v>
      </c>
      <c r="E83" s="21" t="s">
        <v>56</v>
      </c>
      <c r="F83" s="10">
        <v>78</v>
      </c>
      <c r="G83" s="21" t="s">
        <v>56</v>
      </c>
      <c r="H83" s="10">
        <v>85</v>
      </c>
      <c r="I83" s="21" t="s">
        <v>56</v>
      </c>
      <c r="J83" s="10">
        <v>60</v>
      </c>
      <c r="K83" s="21" t="s">
        <v>58</v>
      </c>
      <c r="L83" s="21" t="s">
        <v>231</v>
      </c>
      <c r="M83" s="21" t="s">
        <v>58</v>
      </c>
      <c r="N83" s="21" t="s">
        <v>56</v>
      </c>
      <c r="O83" s="10">
        <v>61</v>
      </c>
      <c r="P83" s="10">
        <v>86</v>
      </c>
      <c r="Q83" s="21" t="s">
        <v>56</v>
      </c>
      <c r="R83" s="21" t="s">
        <v>56</v>
      </c>
      <c r="S83" s="21" t="s">
        <v>156</v>
      </c>
      <c r="T83" s="21" t="s">
        <v>56</v>
      </c>
      <c r="U83" s="21" t="s">
        <v>56</v>
      </c>
      <c r="V83" s="10">
        <v>72</v>
      </c>
      <c r="W83" s="21" t="s">
        <v>84</v>
      </c>
      <c r="X83" s="21" t="s">
        <v>56</v>
      </c>
      <c r="Y83" s="21" t="s">
        <v>56</v>
      </c>
      <c r="Z83" s="10">
        <v>78</v>
      </c>
      <c r="AA83" s="10">
        <v>78</v>
      </c>
      <c r="AB83" s="14">
        <f>SUM(F83*2+H83*3+J83*3+K83*3+L83*4+M83*2+O83*2+P83*3+S83*2+V83*3+W83*1+Z83*3+AA83*2)</f>
        <v>2341</v>
      </c>
      <c r="AC83" s="14">
        <f>2+3+3+3+4+2+2+3+2+3+1+3+2</f>
        <v>33</v>
      </c>
      <c r="AD83" s="14">
        <f t="shared" si="83"/>
        <v>70.9393939393939</v>
      </c>
      <c r="AE83" s="15"/>
      <c r="AF83" s="20" t="s">
        <v>229</v>
      </c>
      <c r="AG83" s="21" t="s">
        <v>230</v>
      </c>
      <c r="AH83" s="21" t="s">
        <v>56</v>
      </c>
      <c r="AI83" s="10">
        <v>83</v>
      </c>
      <c r="AJ83" s="10">
        <v>87</v>
      </c>
      <c r="AK83" s="21" t="s">
        <v>59</v>
      </c>
      <c r="AL83" s="21" t="s">
        <v>59</v>
      </c>
      <c r="AM83" s="10">
        <v>85</v>
      </c>
      <c r="AN83" s="21" t="s">
        <v>58</v>
      </c>
      <c r="AO83" s="10">
        <v>77</v>
      </c>
      <c r="AP83" s="21" t="s">
        <v>59</v>
      </c>
      <c r="AQ83" s="21" t="s">
        <v>56</v>
      </c>
      <c r="AR83" s="21" t="s">
        <v>57</v>
      </c>
      <c r="AS83" s="10">
        <v>66</v>
      </c>
      <c r="AT83" s="21" t="s">
        <v>84</v>
      </c>
      <c r="AU83" s="10"/>
      <c r="AV83" s="14">
        <f t="shared" si="97"/>
        <v>1701.5</v>
      </c>
      <c r="AW83" s="14">
        <f t="shared" si="98"/>
        <v>21.5</v>
      </c>
      <c r="AX83" s="14">
        <f t="shared" si="94"/>
        <v>79.1395348837209</v>
      </c>
      <c r="AY83" s="14">
        <f t="shared" si="96"/>
        <v>4042.5</v>
      </c>
      <c r="AZ83" s="14">
        <f t="shared" si="99"/>
        <v>54.5</v>
      </c>
      <c r="BA83" s="14">
        <f t="shared" si="100"/>
        <v>74.1743119266055</v>
      </c>
      <c r="BB83" s="14">
        <f t="shared" si="101"/>
        <v>0</v>
      </c>
      <c r="BC83" s="14">
        <f t="shared" si="84"/>
        <v>74.1743119266055</v>
      </c>
    </row>
    <row r="84" spans="1:55">
      <c r="A84" s="11">
        <v>81</v>
      </c>
      <c r="B84" s="20" t="s">
        <v>232</v>
      </c>
      <c r="C84" s="22" t="s">
        <v>233</v>
      </c>
      <c r="D84" s="21" t="s">
        <v>56</v>
      </c>
      <c r="E84" s="21" t="s">
        <v>56</v>
      </c>
      <c r="F84" s="10">
        <v>66</v>
      </c>
      <c r="G84" s="21" t="s">
        <v>56</v>
      </c>
      <c r="H84" s="10">
        <v>80</v>
      </c>
      <c r="I84" s="10">
        <v>62</v>
      </c>
      <c r="J84" s="10">
        <v>79</v>
      </c>
      <c r="K84" s="21" t="s">
        <v>84</v>
      </c>
      <c r="L84" s="10">
        <v>64</v>
      </c>
      <c r="M84" s="21" t="s">
        <v>58</v>
      </c>
      <c r="N84" s="21" t="s">
        <v>56</v>
      </c>
      <c r="O84" s="10">
        <v>66</v>
      </c>
      <c r="P84" s="10">
        <v>81</v>
      </c>
      <c r="Q84" s="21" t="s">
        <v>56</v>
      </c>
      <c r="R84" s="21" t="s">
        <v>56</v>
      </c>
      <c r="S84" s="21" t="s">
        <v>234</v>
      </c>
      <c r="T84" s="21" t="s">
        <v>56</v>
      </c>
      <c r="U84" s="21" t="s">
        <v>56</v>
      </c>
      <c r="V84" s="10">
        <v>80</v>
      </c>
      <c r="W84" s="21" t="s">
        <v>84</v>
      </c>
      <c r="X84" s="21" t="s">
        <v>56</v>
      </c>
      <c r="Y84" s="21" t="s">
        <v>56</v>
      </c>
      <c r="Z84" s="10">
        <v>71</v>
      </c>
      <c r="AA84" s="10">
        <v>77</v>
      </c>
      <c r="AB84" s="14">
        <f t="shared" ref="AB84:AB89" si="102">SUM(F84*2+H84*3+I84*3+J84*3+K84*3+L84*4+M84*2+O84*2+P84*3+S84*2+V84*3+W84*1+Z84*3+AA84*2)</f>
        <v>2573</v>
      </c>
      <c r="AC84" s="14">
        <v>36</v>
      </c>
      <c r="AD84" s="14">
        <f t="shared" si="83"/>
        <v>71.4722222222222</v>
      </c>
      <c r="AE84" s="15"/>
      <c r="AF84" s="20" t="s">
        <v>232</v>
      </c>
      <c r="AG84" s="21" t="s">
        <v>233</v>
      </c>
      <c r="AH84" s="21" t="s">
        <v>56</v>
      </c>
      <c r="AI84" s="10">
        <v>89</v>
      </c>
      <c r="AJ84" s="10">
        <v>87</v>
      </c>
      <c r="AK84" s="21" t="s">
        <v>84</v>
      </c>
      <c r="AL84" s="21" t="s">
        <v>59</v>
      </c>
      <c r="AM84" s="10">
        <v>75</v>
      </c>
      <c r="AN84" s="21" t="s">
        <v>58</v>
      </c>
      <c r="AO84" s="10">
        <v>80</v>
      </c>
      <c r="AP84" s="21" t="s">
        <v>58</v>
      </c>
      <c r="AQ84" s="21" t="s">
        <v>56</v>
      </c>
      <c r="AR84" s="21" t="s">
        <v>58</v>
      </c>
      <c r="AS84" s="10">
        <v>66</v>
      </c>
      <c r="AT84" s="21" t="s">
        <v>59</v>
      </c>
      <c r="AU84" s="10"/>
      <c r="AV84" s="14">
        <f t="shared" si="97"/>
        <v>1690.5</v>
      </c>
      <c r="AW84" s="14">
        <f t="shared" si="98"/>
        <v>21.5</v>
      </c>
      <c r="AX84" s="14">
        <f t="shared" si="94"/>
        <v>78.6279069767442</v>
      </c>
      <c r="AY84" s="14">
        <f t="shared" si="96"/>
        <v>4263.5</v>
      </c>
      <c r="AZ84" s="14">
        <f t="shared" si="99"/>
        <v>57.5</v>
      </c>
      <c r="BA84" s="14">
        <f t="shared" si="100"/>
        <v>74.1478260869565</v>
      </c>
      <c r="BB84" s="14">
        <f t="shared" si="101"/>
        <v>0</v>
      </c>
      <c r="BC84" s="14">
        <f t="shared" si="84"/>
        <v>74.1478260869565</v>
      </c>
    </row>
    <row r="85" spans="1:55">
      <c r="A85" s="11">
        <v>82</v>
      </c>
      <c r="B85" s="20" t="s">
        <v>235</v>
      </c>
      <c r="C85" s="22" t="s">
        <v>236</v>
      </c>
      <c r="D85" s="21" t="s">
        <v>56</v>
      </c>
      <c r="E85" s="21" t="s">
        <v>56</v>
      </c>
      <c r="F85" s="21" t="s">
        <v>56</v>
      </c>
      <c r="G85" s="21" t="s">
        <v>58</v>
      </c>
      <c r="H85" s="21" t="s">
        <v>56</v>
      </c>
      <c r="I85" s="21" t="s">
        <v>56</v>
      </c>
      <c r="J85" s="21" t="s">
        <v>56</v>
      </c>
      <c r="K85" s="21" t="s">
        <v>56</v>
      </c>
      <c r="L85" s="21" t="s">
        <v>237</v>
      </c>
      <c r="M85" s="21" t="s">
        <v>56</v>
      </c>
      <c r="N85" s="21" t="s">
        <v>56</v>
      </c>
      <c r="O85" s="21" t="s">
        <v>56</v>
      </c>
      <c r="P85" s="21" t="s">
        <v>56</v>
      </c>
      <c r="Q85" s="21" t="s">
        <v>56</v>
      </c>
      <c r="R85" s="21" t="s">
        <v>56</v>
      </c>
      <c r="S85" s="21" t="s">
        <v>56</v>
      </c>
      <c r="T85" s="21" t="s">
        <v>56</v>
      </c>
      <c r="U85" s="10">
        <v>65</v>
      </c>
      <c r="V85" s="21" t="s">
        <v>56</v>
      </c>
      <c r="W85" s="21" t="s">
        <v>56</v>
      </c>
      <c r="X85" s="21" t="s">
        <v>56</v>
      </c>
      <c r="Y85" s="21" t="s">
        <v>238</v>
      </c>
      <c r="Z85" s="21" t="s">
        <v>56</v>
      </c>
      <c r="AA85" s="21" t="s">
        <v>56</v>
      </c>
      <c r="AB85" s="14">
        <f>SUM(G85*2+L85*4+U85*2+Y85*1)</f>
        <v>498</v>
      </c>
      <c r="AC85" s="14">
        <f>(2+4+2+1)</f>
        <v>9</v>
      </c>
      <c r="AD85" s="14">
        <f t="shared" si="83"/>
        <v>55.3333333333333</v>
      </c>
      <c r="AE85" s="15"/>
      <c r="AF85" s="20" t="s">
        <v>235</v>
      </c>
      <c r="AG85" s="21" t="s">
        <v>236</v>
      </c>
      <c r="AH85" s="21" t="s">
        <v>56</v>
      </c>
      <c r="AI85" s="21" t="s">
        <v>56</v>
      </c>
      <c r="AJ85" s="21" t="s">
        <v>56</v>
      </c>
      <c r="AK85" s="21" t="s">
        <v>56</v>
      </c>
      <c r="AL85" s="21" t="s">
        <v>56</v>
      </c>
      <c r="AM85" s="21" t="s">
        <v>56</v>
      </c>
      <c r="AN85" s="21" t="s">
        <v>56</v>
      </c>
      <c r="AO85" s="21" t="s">
        <v>56</v>
      </c>
      <c r="AP85" s="21" t="s">
        <v>56</v>
      </c>
      <c r="AQ85" s="10">
        <v>64</v>
      </c>
      <c r="AR85" s="21" t="s">
        <v>56</v>
      </c>
      <c r="AS85" s="21" t="s">
        <v>56</v>
      </c>
      <c r="AT85" s="21" t="s">
        <v>56</v>
      </c>
      <c r="AU85" s="10"/>
      <c r="AV85" s="14">
        <f>(AQ85*6)</f>
        <v>384</v>
      </c>
      <c r="AW85" s="14">
        <v>6</v>
      </c>
      <c r="AX85" s="14">
        <f t="shared" si="94"/>
        <v>64</v>
      </c>
      <c r="AY85" s="14">
        <v>590</v>
      </c>
      <c r="AZ85" s="14">
        <v>8</v>
      </c>
      <c r="BA85" s="14">
        <f t="shared" ref="BA85:BA89" si="103">AY85/AZ85</f>
        <v>73.75</v>
      </c>
      <c r="BB85" s="14">
        <f t="shared" si="101"/>
        <v>0</v>
      </c>
      <c r="BC85" s="14">
        <f t="shared" si="84"/>
        <v>73.75</v>
      </c>
    </row>
    <row r="86" spans="1:55">
      <c r="A86" s="8">
        <v>83</v>
      </c>
      <c r="B86" s="20" t="s">
        <v>239</v>
      </c>
      <c r="C86" s="21" t="s">
        <v>240</v>
      </c>
      <c r="D86" s="21" t="s">
        <v>56</v>
      </c>
      <c r="E86" s="21" t="s">
        <v>56</v>
      </c>
      <c r="F86" s="21" t="s">
        <v>56</v>
      </c>
      <c r="G86" s="21" t="s">
        <v>58</v>
      </c>
      <c r="H86" s="21" t="s">
        <v>56</v>
      </c>
      <c r="I86" s="21" t="s">
        <v>56</v>
      </c>
      <c r="J86" s="21" t="s">
        <v>56</v>
      </c>
      <c r="K86" s="21" t="s">
        <v>56</v>
      </c>
      <c r="L86" s="10">
        <v>72</v>
      </c>
      <c r="M86" s="21" t="s">
        <v>56</v>
      </c>
      <c r="N86" s="21" t="s">
        <v>56</v>
      </c>
      <c r="O86" s="21" t="s">
        <v>56</v>
      </c>
      <c r="P86" s="21" t="s">
        <v>56</v>
      </c>
      <c r="Q86" s="21" t="s">
        <v>56</v>
      </c>
      <c r="R86" s="21" t="s">
        <v>56</v>
      </c>
      <c r="S86" s="21" t="s">
        <v>56</v>
      </c>
      <c r="T86" s="21" t="s">
        <v>56</v>
      </c>
      <c r="U86" s="10">
        <v>66</v>
      </c>
      <c r="V86" s="21" t="s">
        <v>56</v>
      </c>
      <c r="W86" s="21" t="s">
        <v>56</v>
      </c>
      <c r="X86" s="21" t="s">
        <v>56</v>
      </c>
      <c r="Y86" s="21" t="s">
        <v>56</v>
      </c>
      <c r="Z86" s="21" t="s">
        <v>56</v>
      </c>
      <c r="AA86" s="21" t="s">
        <v>56</v>
      </c>
      <c r="AB86" s="14">
        <f>SUM(G86*2+L86*4+U86*2)</f>
        <v>590</v>
      </c>
      <c r="AC86" s="14">
        <v>8</v>
      </c>
      <c r="AD86" s="14">
        <f t="shared" si="83"/>
        <v>73.75</v>
      </c>
      <c r="AE86" s="15"/>
      <c r="AF86" s="20" t="s">
        <v>239</v>
      </c>
      <c r="AG86" s="21" t="s">
        <v>240</v>
      </c>
      <c r="AH86" s="21" t="s">
        <v>56</v>
      </c>
      <c r="AI86" s="21" t="s">
        <v>56</v>
      </c>
      <c r="AJ86" s="21" t="s">
        <v>56</v>
      </c>
      <c r="AK86" s="21" t="s">
        <v>56</v>
      </c>
      <c r="AL86" s="21" t="s">
        <v>56</v>
      </c>
      <c r="AM86" s="21" t="s">
        <v>56</v>
      </c>
      <c r="AN86" s="21" t="s">
        <v>56</v>
      </c>
      <c r="AO86" s="21" t="s">
        <v>56</v>
      </c>
      <c r="AP86" s="21" t="s">
        <v>56</v>
      </c>
      <c r="AQ86" s="21" t="s">
        <v>56</v>
      </c>
      <c r="AR86" s="21" t="s">
        <v>56</v>
      </c>
      <c r="AS86" s="21" t="s">
        <v>56</v>
      </c>
      <c r="AT86" s="21" t="s">
        <v>56</v>
      </c>
      <c r="AU86" s="10"/>
      <c r="AV86" s="14">
        <v>0</v>
      </c>
      <c r="AW86" s="14">
        <v>0</v>
      </c>
      <c r="AX86" s="14">
        <v>0</v>
      </c>
      <c r="AY86" s="14">
        <v>590</v>
      </c>
      <c r="AZ86" s="14">
        <v>8</v>
      </c>
      <c r="BA86" s="14">
        <f t="shared" ref="BA86:BA90" si="104">(AY86/AZ86)</f>
        <v>73.75</v>
      </c>
      <c r="BB86" s="14">
        <f t="shared" si="101"/>
        <v>0</v>
      </c>
      <c r="BC86" s="14">
        <f t="shared" si="84"/>
        <v>73.75</v>
      </c>
    </row>
    <row r="87" spans="1:55">
      <c r="A87" s="11">
        <v>84</v>
      </c>
      <c r="B87" s="20" t="s">
        <v>241</v>
      </c>
      <c r="C87" s="22" t="s">
        <v>242</v>
      </c>
      <c r="D87" s="21" t="s">
        <v>56</v>
      </c>
      <c r="E87" s="21" t="s">
        <v>56</v>
      </c>
      <c r="F87" s="10">
        <v>76</v>
      </c>
      <c r="G87" s="21" t="s">
        <v>56</v>
      </c>
      <c r="H87" s="10">
        <v>79</v>
      </c>
      <c r="I87" s="10">
        <v>73</v>
      </c>
      <c r="J87" s="10">
        <v>78</v>
      </c>
      <c r="K87" s="21" t="s">
        <v>59</v>
      </c>
      <c r="L87" s="21" t="s">
        <v>243</v>
      </c>
      <c r="M87" s="21" t="s">
        <v>58</v>
      </c>
      <c r="N87" s="21" t="s">
        <v>56</v>
      </c>
      <c r="O87" s="10">
        <v>67</v>
      </c>
      <c r="P87" s="10">
        <v>79</v>
      </c>
      <c r="Q87" s="21" t="s">
        <v>56</v>
      </c>
      <c r="R87" s="21" t="s">
        <v>56</v>
      </c>
      <c r="S87" s="21" t="s">
        <v>243</v>
      </c>
      <c r="T87" s="21" t="s">
        <v>56</v>
      </c>
      <c r="U87" s="21" t="s">
        <v>56</v>
      </c>
      <c r="V87" s="10">
        <v>65</v>
      </c>
      <c r="W87" s="21" t="s">
        <v>59</v>
      </c>
      <c r="X87" s="21" t="s">
        <v>56</v>
      </c>
      <c r="Y87" s="21" t="s">
        <v>56</v>
      </c>
      <c r="Z87" s="10">
        <v>83</v>
      </c>
      <c r="AA87" s="10">
        <v>76</v>
      </c>
      <c r="AB87" s="14">
        <f t="shared" si="102"/>
        <v>2549</v>
      </c>
      <c r="AC87" s="14">
        <v>36</v>
      </c>
      <c r="AD87" s="14">
        <f t="shared" si="83"/>
        <v>70.8055555555556</v>
      </c>
      <c r="AE87" s="15"/>
      <c r="AF87" s="20" t="s">
        <v>241</v>
      </c>
      <c r="AG87" s="21" t="s">
        <v>242</v>
      </c>
      <c r="AH87" s="21" t="s">
        <v>56</v>
      </c>
      <c r="AI87" s="10">
        <v>86</v>
      </c>
      <c r="AJ87" s="10">
        <v>89</v>
      </c>
      <c r="AK87" s="21" t="s">
        <v>84</v>
      </c>
      <c r="AL87" s="21" t="s">
        <v>59</v>
      </c>
      <c r="AM87" s="10">
        <v>82</v>
      </c>
      <c r="AN87" s="21" t="s">
        <v>58</v>
      </c>
      <c r="AO87" s="10">
        <v>83</v>
      </c>
      <c r="AP87" s="21" t="s">
        <v>59</v>
      </c>
      <c r="AQ87" s="21" t="s">
        <v>56</v>
      </c>
      <c r="AR87" s="21" t="s">
        <v>58</v>
      </c>
      <c r="AS87" s="10">
        <v>66</v>
      </c>
      <c r="AT87" s="21" t="s">
        <v>59</v>
      </c>
      <c r="AU87" s="10"/>
      <c r="AV87" s="14">
        <f>SUM(AI87*3+AJ87*2+AK87*3+AL87*1+AM87*2.5+AN87*2+AO87*2+AP87*2+AR87*1+AS87*2+AT87*1)</f>
        <v>1689</v>
      </c>
      <c r="AW87" s="14">
        <f>(3+2+3+1+2.5+2+2+2+1+2+1)</f>
        <v>21.5</v>
      </c>
      <c r="AX87" s="14">
        <f t="shared" ref="AX87:AX90" si="105">(AV87/AW87)</f>
        <v>78.5581395348837</v>
      </c>
      <c r="AY87" s="14">
        <f t="shared" ref="AY87:AY92" si="106">(AB87+AV87)</f>
        <v>4238</v>
      </c>
      <c r="AZ87" s="14">
        <f>(AC87+AW87)</f>
        <v>57.5</v>
      </c>
      <c r="BA87" s="14">
        <f t="shared" si="104"/>
        <v>73.704347826087</v>
      </c>
      <c r="BB87" s="14">
        <f t="shared" si="101"/>
        <v>0</v>
      </c>
      <c r="BC87" s="14">
        <f t="shared" si="84"/>
        <v>73.704347826087</v>
      </c>
    </row>
    <row r="88" spans="1:55">
      <c r="A88" s="11">
        <v>85</v>
      </c>
      <c r="B88" s="20" t="s">
        <v>244</v>
      </c>
      <c r="C88" s="21" t="s">
        <v>245</v>
      </c>
      <c r="D88" s="21" t="s">
        <v>56</v>
      </c>
      <c r="E88" s="21" t="s">
        <v>56</v>
      </c>
      <c r="F88" s="10">
        <v>60</v>
      </c>
      <c r="G88" s="21" t="s">
        <v>56</v>
      </c>
      <c r="H88" s="10">
        <v>86</v>
      </c>
      <c r="I88" s="10">
        <v>60</v>
      </c>
      <c r="J88" s="10">
        <v>81</v>
      </c>
      <c r="K88" s="21" t="s">
        <v>59</v>
      </c>
      <c r="L88" s="10">
        <v>76</v>
      </c>
      <c r="M88" s="21" t="s">
        <v>58</v>
      </c>
      <c r="N88" s="21" t="s">
        <v>56</v>
      </c>
      <c r="O88" s="10">
        <v>75</v>
      </c>
      <c r="P88" s="10">
        <v>81</v>
      </c>
      <c r="Q88" s="21" t="s">
        <v>56</v>
      </c>
      <c r="R88" s="21" t="s">
        <v>56</v>
      </c>
      <c r="S88" s="10">
        <v>60</v>
      </c>
      <c r="T88" s="21" t="s">
        <v>56</v>
      </c>
      <c r="U88" s="21" t="s">
        <v>56</v>
      </c>
      <c r="V88" s="10">
        <v>78</v>
      </c>
      <c r="W88" s="21" t="s">
        <v>84</v>
      </c>
      <c r="X88" s="21" t="s">
        <v>56</v>
      </c>
      <c r="Y88" s="21" t="s">
        <v>56</v>
      </c>
      <c r="Z88" s="10">
        <v>88</v>
      </c>
      <c r="AA88" s="10">
        <v>87</v>
      </c>
      <c r="AB88" s="14">
        <f t="shared" si="102"/>
        <v>2750</v>
      </c>
      <c r="AC88" s="14">
        <v>36</v>
      </c>
      <c r="AD88" s="14">
        <f t="shared" si="83"/>
        <v>76.3888888888889</v>
      </c>
      <c r="AE88" s="15"/>
      <c r="AF88" s="20" t="s">
        <v>244</v>
      </c>
      <c r="AG88" s="22" t="s">
        <v>245</v>
      </c>
      <c r="AH88" s="10">
        <v>25</v>
      </c>
      <c r="AI88" s="10">
        <v>80</v>
      </c>
      <c r="AJ88" s="10">
        <v>86</v>
      </c>
      <c r="AK88" s="21" t="s">
        <v>84</v>
      </c>
      <c r="AL88" s="21" t="s">
        <v>59</v>
      </c>
      <c r="AM88" s="10">
        <v>75</v>
      </c>
      <c r="AN88" s="21" t="s">
        <v>58</v>
      </c>
      <c r="AO88" s="21" t="s">
        <v>56</v>
      </c>
      <c r="AP88" s="21" t="s">
        <v>58</v>
      </c>
      <c r="AQ88" s="21" t="s">
        <v>56</v>
      </c>
      <c r="AR88" s="21" t="s">
        <v>58</v>
      </c>
      <c r="AS88" s="10">
        <v>62</v>
      </c>
      <c r="AT88" s="21" t="s">
        <v>59</v>
      </c>
      <c r="AU88" s="10">
        <v>72</v>
      </c>
      <c r="AV88" s="14">
        <f>SUM(AH88*3.5+AI88*3+AJ88*2+AK88*3+AL88*1+AM88*2.5+AN88*2+AP88*2+AR88*1+AS88*2+AT88*1)+AU88*2.5</f>
        <v>1761</v>
      </c>
      <c r="AW88" s="14">
        <f>23+2.5</f>
        <v>25.5</v>
      </c>
      <c r="AX88" s="14">
        <f t="shared" ref="AX88:AX92" si="107">AV88/AW88</f>
        <v>69.0588235294118</v>
      </c>
      <c r="AY88" s="14">
        <f t="shared" si="106"/>
        <v>4511</v>
      </c>
      <c r="AZ88" s="14">
        <f t="shared" ref="AZ88:AZ92" si="108">(AW88+AC88)</f>
        <v>61.5</v>
      </c>
      <c r="BA88" s="14">
        <f t="shared" si="103"/>
        <v>73.349593495935</v>
      </c>
      <c r="BB88" s="14">
        <f t="shared" si="101"/>
        <v>0</v>
      </c>
      <c r="BC88" s="14">
        <f t="shared" si="84"/>
        <v>73.349593495935</v>
      </c>
    </row>
    <row r="89" spans="1:55">
      <c r="A89" s="11">
        <v>86</v>
      </c>
      <c r="B89" s="20" t="s">
        <v>246</v>
      </c>
      <c r="C89" s="21" t="s">
        <v>247</v>
      </c>
      <c r="D89" s="21" t="s">
        <v>56</v>
      </c>
      <c r="E89" s="21" t="s">
        <v>56</v>
      </c>
      <c r="F89" s="10">
        <v>71</v>
      </c>
      <c r="G89" s="21" t="s">
        <v>56</v>
      </c>
      <c r="H89" s="10">
        <v>77</v>
      </c>
      <c r="I89" s="10">
        <v>64</v>
      </c>
      <c r="J89" s="10">
        <v>64</v>
      </c>
      <c r="K89" s="21" t="s">
        <v>59</v>
      </c>
      <c r="L89" s="10">
        <v>72</v>
      </c>
      <c r="M89" s="21" t="s">
        <v>58</v>
      </c>
      <c r="N89" s="21" t="s">
        <v>56</v>
      </c>
      <c r="O89" s="10">
        <v>65</v>
      </c>
      <c r="P89" s="10">
        <v>81</v>
      </c>
      <c r="Q89" s="21" t="s">
        <v>56</v>
      </c>
      <c r="R89" s="21" t="s">
        <v>56</v>
      </c>
      <c r="S89" s="10">
        <v>61</v>
      </c>
      <c r="T89" s="21" t="s">
        <v>56</v>
      </c>
      <c r="U89" s="21" t="s">
        <v>56</v>
      </c>
      <c r="V89" s="10">
        <v>64</v>
      </c>
      <c r="W89" s="21" t="s">
        <v>84</v>
      </c>
      <c r="X89" s="21" t="s">
        <v>56</v>
      </c>
      <c r="Y89" s="21" t="s">
        <v>56</v>
      </c>
      <c r="Z89" s="10">
        <v>88</v>
      </c>
      <c r="AA89" s="10">
        <v>92</v>
      </c>
      <c r="AB89" s="14">
        <f t="shared" si="102"/>
        <v>2640</v>
      </c>
      <c r="AC89" s="14">
        <v>36</v>
      </c>
      <c r="AD89" s="14">
        <f t="shared" si="83"/>
        <v>73.3333333333333</v>
      </c>
      <c r="AE89" s="15"/>
      <c r="AF89" s="20" t="s">
        <v>246</v>
      </c>
      <c r="AG89" s="22" t="s">
        <v>247</v>
      </c>
      <c r="AH89" s="21" t="s">
        <v>56</v>
      </c>
      <c r="AI89" s="10">
        <v>79</v>
      </c>
      <c r="AJ89" s="10">
        <v>84</v>
      </c>
      <c r="AK89" s="21" t="s">
        <v>59</v>
      </c>
      <c r="AL89" s="21" t="s">
        <v>84</v>
      </c>
      <c r="AM89" s="10">
        <v>74</v>
      </c>
      <c r="AN89" s="21" t="s">
        <v>58</v>
      </c>
      <c r="AO89" s="10">
        <v>80</v>
      </c>
      <c r="AP89" s="21" t="s">
        <v>58</v>
      </c>
      <c r="AQ89" s="10">
        <v>62</v>
      </c>
      <c r="AR89" s="21" t="s">
        <v>58</v>
      </c>
      <c r="AS89" s="10">
        <v>57</v>
      </c>
      <c r="AT89" s="21" t="s">
        <v>84</v>
      </c>
      <c r="AU89" s="10"/>
      <c r="AV89" s="14">
        <f>SUM(AI89*3+AJ89*2+AK89*3+AL89*1+AM89*2.5+AN89*2+AO89*2+AP89*2+AQ89*6+AR89*1+AS89*2+AT89*1)</f>
        <v>2016</v>
      </c>
      <c r="AW89" s="14">
        <f>3+2+3+1+2.5+2+2+2+6+1+2+1</f>
        <v>27.5</v>
      </c>
      <c r="AX89" s="14">
        <f t="shared" si="105"/>
        <v>73.3090909090909</v>
      </c>
      <c r="AY89" s="14">
        <f t="shared" ref="AY89:AY94" si="109">AV89+AB89</f>
        <v>4656</v>
      </c>
      <c r="AZ89" s="14">
        <f t="shared" ref="AZ89:AZ94" si="110">AW89+AC89</f>
        <v>63.5</v>
      </c>
      <c r="BA89" s="14">
        <f t="shared" si="103"/>
        <v>73.3228346456693</v>
      </c>
      <c r="BB89" s="14">
        <f t="shared" si="101"/>
        <v>0</v>
      </c>
      <c r="BC89" s="14">
        <f t="shared" si="84"/>
        <v>73.3228346456693</v>
      </c>
    </row>
    <row r="90" spans="1:55">
      <c r="A90" s="11">
        <v>87</v>
      </c>
      <c r="B90" s="20" t="s">
        <v>248</v>
      </c>
      <c r="C90" s="22" t="s">
        <v>249</v>
      </c>
      <c r="D90" s="21" t="s">
        <v>56</v>
      </c>
      <c r="E90" s="21" t="s">
        <v>56</v>
      </c>
      <c r="F90" s="10">
        <v>62</v>
      </c>
      <c r="G90" s="21" t="s">
        <v>56</v>
      </c>
      <c r="H90" s="10">
        <v>82</v>
      </c>
      <c r="I90" s="21" t="s">
        <v>56</v>
      </c>
      <c r="J90" s="10">
        <v>82</v>
      </c>
      <c r="K90" s="21" t="s">
        <v>59</v>
      </c>
      <c r="L90" s="21" t="s">
        <v>192</v>
      </c>
      <c r="M90" s="21" t="s">
        <v>58</v>
      </c>
      <c r="N90" s="21" t="s">
        <v>56</v>
      </c>
      <c r="O90" s="10">
        <v>63</v>
      </c>
      <c r="P90" s="10">
        <v>81</v>
      </c>
      <c r="Q90" s="21" t="s">
        <v>56</v>
      </c>
      <c r="R90" s="21" t="s">
        <v>56</v>
      </c>
      <c r="S90" s="21" t="s">
        <v>169</v>
      </c>
      <c r="T90" s="21" t="s">
        <v>56</v>
      </c>
      <c r="U90" s="21" t="s">
        <v>56</v>
      </c>
      <c r="V90" s="10">
        <v>77</v>
      </c>
      <c r="W90" s="21" t="s">
        <v>84</v>
      </c>
      <c r="X90" s="21" t="s">
        <v>56</v>
      </c>
      <c r="Y90" s="21" t="s">
        <v>56</v>
      </c>
      <c r="Z90" s="10">
        <v>67</v>
      </c>
      <c r="AA90" s="10">
        <v>82</v>
      </c>
      <c r="AB90" s="14">
        <f>SUM(F90*2+H90*3+J90*3+K90*3+L90*4+M90*2+O90*2+P90*3+S90*2+V90*3+W90*1+Z90*3+AA90*2)</f>
        <v>2357</v>
      </c>
      <c r="AC90" s="14">
        <f>2+3+3+3+4+2+2+3+2+3+1+3+2</f>
        <v>33</v>
      </c>
      <c r="AD90" s="14">
        <f t="shared" si="83"/>
        <v>71.4242424242424</v>
      </c>
      <c r="AE90" s="15"/>
      <c r="AF90" s="20" t="s">
        <v>248</v>
      </c>
      <c r="AG90" s="21" t="s">
        <v>249</v>
      </c>
      <c r="AH90" s="21" t="s">
        <v>56</v>
      </c>
      <c r="AI90" s="10">
        <v>78</v>
      </c>
      <c r="AJ90" s="10">
        <v>81</v>
      </c>
      <c r="AK90" s="21" t="s">
        <v>59</v>
      </c>
      <c r="AL90" s="21" t="s">
        <v>84</v>
      </c>
      <c r="AM90" s="10">
        <v>71</v>
      </c>
      <c r="AN90" s="21" t="s">
        <v>58</v>
      </c>
      <c r="AO90" s="10">
        <v>81</v>
      </c>
      <c r="AP90" s="21" t="s">
        <v>59</v>
      </c>
      <c r="AQ90" s="21" t="s">
        <v>56</v>
      </c>
      <c r="AR90" s="21" t="s">
        <v>58</v>
      </c>
      <c r="AS90" s="10">
        <v>66</v>
      </c>
      <c r="AT90" s="21" t="s">
        <v>84</v>
      </c>
      <c r="AU90" s="10"/>
      <c r="AV90" s="14">
        <f>SUM(AI90*3+AJ90*2+AK90*3+AL90*1+AM90*2.5+AN90*2+AO90*2+AP90*2+AR90*1+AS90*2+AT90*1)</f>
        <v>1627.5</v>
      </c>
      <c r="AW90" s="14">
        <f>(3+2+3+1+2.5+2+2+2+1+2+1)</f>
        <v>21.5</v>
      </c>
      <c r="AX90" s="14">
        <f t="shared" si="105"/>
        <v>75.6976744186046</v>
      </c>
      <c r="AY90" s="14">
        <f t="shared" si="106"/>
        <v>3984.5</v>
      </c>
      <c r="AZ90" s="14">
        <f>(AC90+AW90)</f>
        <v>54.5</v>
      </c>
      <c r="BA90" s="14">
        <f t="shared" si="104"/>
        <v>73.1100917431193</v>
      </c>
      <c r="BB90" s="14">
        <f t="shared" si="101"/>
        <v>0</v>
      </c>
      <c r="BC90" s="14">
        <f t="shared" si="84"/>
        <v>73.1100917431193</v>
      </c>
    </row>
    <row r="91" spans="1:55">
      <c r="A91" s="11">
        <v>88</v>
      </c>
      <c r="B91" s="20" t="s">
        <v>250</v>
      </c>
      <c r="C91" s="22" t="s">
        <v>251</v>
      </c>
      <c r="D91" s="21" t="s">
        <v>56</v>
      </c>
      <c r="E91" s="21" t="s">
        <v>56</v>
      </c>
      <c r="F91" s="10">
        <v>67</v>
      </c>
      <c r="G91" s="21" t="s">
        <v>56</v>
      </c>
      <c r="H91" s="10">
        <v>73</v>
      </c>
      <c r="I91" s="10">
        <v>63</v>
      </c>
      <c r="J91" s="10">
        <v>61</v>
      </c>
      <c r="K91" s="21" t="s">
        <v>59</v>
      </c>
      <c r="L91" s="10">
        <v>68</v>
      </c>
      <c r="M91" s="21" t="s">
        <v>58</v>
      </c>
      <c r="N91" s="21" t="s">
        <v>56</v>
      </c>
      <c r="O91" s="10">
        <v>66</v>
      </c>
      <c r="P91" s="10">
        <v>79</v>
      </c>
      <c r="Q91" s="21" t="s">
        <v>56</v>
      </c>
      <c r="R91" s="21" t="s">
        <v>56</v>
      </c>
      <c r="S91" s="21" t="s">
        <v>234</v>
      </c>
      <c r="T91" s="21" t="s">
        <v>56</v>
      </c>
      <c r="U91" s="21" t="s">
        <v>56</v>
      </c>
      <c r="V91" s="10">
        <v>79</v>
      </c>
      <c r="W91" s="21" t="s">
        <v>59</v>
      </c>
      <c r="X91" s="21" t="s">
        <v>56</v>
      </c>
      <c r="Y91" s="21" t="s">
        <v>56</v>
      </c>
      <c r="Z91" s="10">
        <v>69</v>
      </c>
      <c r="AA91" s="10">
        <v>60</v>
      </c>
      <c r="AB91" s="14">
        <f>SUM(F91*2+H91*3+I91*3+J91*3+K91*3+L91*4+M91*2+O91*2+P91*3+S91*2+V91*3+W91*1+Z91*3+AA91*2)</f>
        <v>2510</v>
      </c>
      <c r="AC91" s="14">
        <v>36</v>
      </c>
      <c r="AD91" s="14">
        <f t="shared" si="83"/>
        <v>69.7222222222222</v>
      </c>
      <c r="AE91" s="15"/>
      <c r="AF91" s="20" t="s">
        <v>250</v>
      </c>
      <c r="AG91" s="22" t="s">
        <v>251</v>
      </c>
      <c r="AH91" s="10">
        <v>61</v>
      </c>
      <c r="AI91" s="10">
        <v>87</v>
      </c>
      <c r="AJ91" s="10">
        <v>86</v>
      </c>
      <c r="AK91" s="21" t="s">
        <v>59</v>
      </c>
      <c r="AL91" s="21" t="s">
        <v>59</v>
      </c>
      <c r="AM91" s="10">
        <v>79</v>
      </c>
      <c r="AN91" s="21" t="s">
        <v>58</v>
      </c>
      <c r="AO91" s="21" t="s">
        <v>56</v>
      </c>
      <c r="AP91" s="21" t="s">
        <v>58</v>
      </c>
      <c r="AQ91" s="21" t="s">
        <v>56</v>
      </c>
      <c r="AR91" s="21" t="s">
        <v>58</v>
      </c>
      <c r="AS91" s="10">
        <v>59</v>
      </c>
      <c r="AT91" s="21" t="s">
        <v>59</v>
      </c>
      <c r="AU91" s="10">
        <v>88</v>
      </c>
      <c r="AV91" s="14">
        <f>SUM(AH91*3.5+AI91*3+AJ91*2+AK91*3+AL91*1+AM91*2.5+AN91*2+AP91*2+AR91*1+AS91*2+AT91*1)+AU91*2.5</f>
        <v>1982</v>
      </c>
      <c r="AW91" s="14">
        <f>23+2.5</f>
        <v>25.5</v>
      </c>
      <c r="AX91" s="14">
        <f t="shared" si="107"/>
        <v>77.7254901960784</v>
      </c>
      <c r="AY91" s="14">
        <f t="shared" si="106"/>
        <v>4492</v>
      </c>
      <c r="AZ91" s="14">
        <f t="shared" si="108"/>
        <v>61.5</v>
      </c>
      <c r="BA91" s="14">
        <f t="shared" ref="BA91:BA94" si="111">AY91/AZ91</f>
        <v>73.0406504065041</v>
      </c>
      <c r="BB91" s="14">
        <f t="shared" si="101"/>
        <v>0</v>
      </c>
      <c r="BC91" s="14">
        <f t="shared" si="84"/>
        <v>73.0406504065041</v>
      </c>
    </row>
    <row r="92" spans="1:55">
      <c r="A92" s="11">
        <v>89</v>
      </c>
      <c r="B92" s="20" t="s">
        <v>252</v>
      </c>
      <c r="C92" s="22" t="s">
        <v>253</v>
      </c>
      <c r="D92" s="21" t="s">
        <v>56</v>
      </c>
      <c r="E92" s="21" t="s">
        <v>56</v>
      </c>
      <c r="F92" s="10">
        <v>64</v>
      </c>
      <c r="G92" s="21" t="s">
        <v>56</v>
      </c>
      <c r="H92" s="10">
        <v>79</v>
      </c>
      <c r="I92" s="21" t="s">
        <v>254</v>
      </c>
      <c r="J92" s="10">
        <v>83</v>
      </c>
      <c r="K92" s="21" t="s">
        <v>84</v>
      </c>
      <c r="L92" s="10">
        <v>74</v>
      </c>
      <c r="M92" s="21" t="s">
        <v>58</v>
      </c>
      <c r="N92" s="21" t="s">
        <v>56</v>
      </c>
      <c r="O92" s="10">
        <v>69</v>
      </c>
      <c r="P92" s="10">
        <v>79</v>
      </c>
      <c r="Q92" s="21" t="s">
        <v>56</v>
      </c>
      <c r="R92" s="21" t="s">
        <v>56</v>
      </c>
      <c r="S92" s="10">
        <v>61</v>
      </c>
      <c r="T92" s="21" t="s">
        <v>56</v>
      </c>
      <c r="U92" s="21" t="s">
        <v>56</v>
      </c>
      <c r="V92" s="10">
        <v>76</v>
      </c>
      <c r="W92" s="21" t="s">
        <v>84</v>
      </c>
      <c r="X92" s="21" t="s">
        <v>56</v>
      </c>
      <c r="Y92" s="21" t="s">
        <v>56</v>
      </c>
      <c r="Z92" s="10">
        <v>95</v>
      </c>
      <c r="AA92" s="10">
        <v>63</v>
      </c>
      <c r="AB92" s="14">
        <f>SUM(F92*2+H92*3+I92*3+J92*3+K92*3+L92*4+M92*2+O92*2+P92*3+S92*2+V92*3+W92*1+Z92*3+AA92*2)</f>
        <v>2629</v>
      </c>
      <c r="AC92" s="14">
        <v>36</v>
      </c>
      <c r="AD92" s="14">
        <f t="shared" si="83"/>
        <v>73.0277777777778</v>
      </c>
      <c r="AE92" s="15"/>
      <c r="AF92" s="20" t="s">
        <v>252</v>
      </c>
      <c r="AG92" s="22" t="s">
        <v>253</v>
      </c>
      <c r="AH92" s="10">
        <v>38</v>
      </c>
      <c r="AI92" s="10">
        <v>83</v>
      </c>
      <c r="AJ92" s="10">
        <v>80</v>
      </c>
      <c r="AK92" s="21" t="s">
        <v>59</v>
      </c>
      <c r="AL92" s="21" t="s">
        <v>84</v>
      </c>
      <c r="AM92" s="10">
        <v>78</v>
      </c>
      <c r="AN92" s="21" t="s">
        <v>58</v>
      </c>
      <c r="AO92" s="10">
        <v>83</v>
      </c>
      <c r="AP92" s="21" t="s">
        <v>58</v>
      </c>
      <c r="AQ92" s="21" t="s">
        <v>56</v>
      </c>
      <c r="AR92" s="21" t="s">
        <v>58</v>
      </c>
      <c r="AS92" s="10">
        <v>62</v>
      </c>
      <c r="AT92" s="21" t="s">
        <v>84</v>
      </c>
      <c r="AU92" s="10">
        <v>79</v>
      </c>
      <c r="AV92" s="14">
        <f>SUM(AH92*3.5+AI92*3+AJ92*2+AK92*3+AL92*1+AM92*2.5+AN92*2+AP92*2+AR92*1+AS92*2+AT92*1+AO92*2)+AU92*2.5</f>
        <v>2004.5</v>
      </c>
      <c r="AW92" s="14">
        <f>25+2.5</f>
        <v>27.5</v>
      </c>
      <c r="AX92" s="14">
        <f t="shared" si="107"/>
        <v>72.8909090909091</v>
      </c>
      <c r="AY92" s="14">
        <f t="shared" si="106"/>
        <v>4633.5</v>
      </c>
      <c r="AZ92" s="14">
        <f t="shared" si="108"/>
        <v>63.5</v>
      </c>
      <c r="BA92" s="14">
        <f t="shared" si="111"/>
        <v>72.9685039370079</v>
      </c>
      <c r="BB92" s="14">
        <f t="shared" si="101"/>
        <v>0</v>
      </c>
      <c r="BC92" s="14">
        <f t="shared" si="84"/>
        <v>72.9685039370079</v>
      </c>
    </row>
    <row r="93" spans="1:55">
      <c r="A93" s="8">
        <v>90</v>
      </c>
      <c r="B93" s="20" t="s">
        <v>255</v>
      </c>
      <c r="C93" s="21" t="s">
        <v>256</v>
      </c>
      <c r="D93" s="21" t="s">
        <v>56</v>
      </c>
      <c r="E93" s="21" t="s">
        <v>59</v>
      </c>
      <c r="F93" s="10">
        <v>88</v>
      </c>
      <c r="G93" s="21" t="s">
        <v>56</v>
      </c>
      <c r="H93" s="10">
        <v>88</v>
      </c>
      <c r="I93" s="10">
        <v>64</v>
      </c>
      <c r="J93" s="10">
        <v>64</v>
      </c>
      <c r="K93" s="21" t="s">
        <v>58</v>
      </c>
      <c r="L93" s="10">
        <v>78</v>
      </c>
      <c r="M93" s="21" t="s">
        <v>58</v>
      </c>
      <c r="N93" s="21" t="s">
        <v>56</v>
      </c>
      <c r="O93" s="10">
        <v>84</v>
      </c>
      <c r="P93" s="10">
        <v>79</v>
      </c>
      <c r="Q93" s="21" t="s">
        <v>56</v>
      </c>
      <c r="R93" s="21" t="s">
        <v>56</v>
      </c>
      <c r="S93" s="10">
        <v>66</v>
      </c>
      <c r="T93" s="21" t="s">
        <v>56</v>
      </c>
      <c r="U93" s="21" t="s">
        <v>56</v>
      </c>
      <c r="V93" s="10">
        <v>80</v>
      </c>
      <c r="W93" s="21" t="s">
        <v>59</v>
      </c>
      <c r="X93" s="21" t="s">
        <v>56</v>
      </c>
      <c r="Y93" s="21" t="s">
        <v>56</v>
      </c>
      <c r="Z93" s="10">
        <v>71</v>
      </c>
      <c r="AA93" s="10">
        <v>82</v>
      </c>
      <c r="AB93" s="14">
        <f>SUM(F93*2+H93*3+I93*3+J93*3+K93*3+L93*4+M93*2+O93*2+P93*3+S93*2+V93*3+W93*1+Z93*3+AA93*2+E93*1)</f>
        <v>2865</v>
      </c>
      <c r="AC93" s="14">
        <v>37</v>
      </c>
      <c r="AD93" s="14">
        <f t="shared" si="83"/>
        <v>77.4324324324324</v>
      </c>
      <c r="AE93" s="15"/>
      <c r="AF93" s="20" t="s">
        <v>255</v>
      </c>
      <c r="AG93" s="21" t="s">
        <v>256</v>
      </c>
      <c r="AH93" s="10"/>
      <c r="AI93" s="10">
        <v>84</v>
      </c>
      <c r="AJ93" s="10">
        <v>93</v>
      </c>
      <c r="AK93" s="21" t="s">
        <v>84</v>
      </c>
      <c r="AL93" s="21" t="s">
        <v>59</v>
      </c>
      <c r="AM93" s="10">
        <v>76</v>
      </c>
      <c r="AN93" s="21" t="s">
        <v>58</v>
      </c>
      <c r="AO93" s="21" t="s">
        <v>56</v>
      </c>
      <c r="AP93" s="21" t="s">
        <v>58</v>
      </c>
      <c r="AQ93" s="10">
        <v>66</v>
      </c>
      <c r="AR93" s="21" t="s">
        <v>58</v>
      </c>
      <c r="AS93" s="10">
        <v>68</v>
      </c>
      <c r="AT93" s="21" t="s">
        <v>59</v>
      </c>
      <c r="AU93" s="10">
        <v>72</v>
      </c>
      <c r="AV93" s="14">
        <f>SUM(+AI93*3+AJ93*2+AK93*3+AL93*1+AM93*2.5+AN93*2+AP93*2+AQ93*6+AR93*1+AS93*2+AT93*1+AU93*2.5)</f>
        <v>2110</v>
      </c>
      <c r="AW93" s="14">
        <f>3.5+3+2+3+1+2.5+2+2+6+1+2+1+2.5</f>
        <v>31.5</v>
      </c>
      <c r="AX93" s="14">
        <f t="shared" ref="AX93:AX98" si="112">(AV93/AW93)</f>
        <v>66.984126984127</v>
      </c>
      <c r="AY93" s="14">
        <f t="shared" si="109"/>
        <v>4975</v>
      </c>
      <c r="AZ93" s="14">
        <f t="shared" si="110"/>
        <v>68.5</v>
      </c>
      <c r="BA93" s="14">
        <f t="shared" si="111"/>
        <v>72.6277372262774</v>
      </c>
      <c r="BB93" s="14">
        <f t="shared" si="101"/>
        <v>0</v>
      </c>
      <c r="BC93" s="14">
        <f t="shared" si="84"/>
        <v>72.6277372262774</v>
      </c>
    </row>
    <row r="94" spans="1:55">
      <c r="A94" s="11">
        <v>91</v>
      </c>
      <c r="B94" s="20" t="s">
        <v>257</v>
      </c>
      <c r="C94" s="22" t="s">
        <v>258</v>
      </c>
      <c r="D94" s="21" t="s">
        <v>56</v>
      </c>
      <c r="E94" s="21" t="s">
        <v>84</v>
      </c>
      <c r="F94" s="10">
        <v>68</v>
      </c>
      <c r="G94" s="21" t="s">
        <v>56</v>
      </c>
      <c r="H94" s="10">
        <v>85</v>
      </c>
      <c r="I94" s="21" t="s">
        <v>254</v>
      </c>
      <c r="J94" s="10">
        <v>85</v>
      </c>
      <c r="K94" s="21" t="s">
        <v>58</v>
      </c>
      <c r="L94" s="21" t="s">
        <v>169</v>
      </c>
      <c r="M94" s="21" t="s">
        <v>58</v>
      </c>
      <c r="N94" s="21" t="s">
        <v>56</v>
      </c>
      <c r="O94" s="10">
        <v>73</v>
      </c>
      <c r="P94" s="10">
        <v>89</v>
      </c>
      <c r="Q94" s="21" t="s">
        <v>56</v>
      </c>
      <c r="R94" s="21" t="s">
        <v>56</v>
      </c>
      <c r="S94" s="10">
        <v>60</v>
      </c>
      <c r="T94" s="21" t="s">
        <v>56</v>
      </c>
      <c r="U94" s="21" t="s">
        <v>56</v>
      </c>
      <c r="V94" s="10">
        <v>65</v>
      </c>
      <c r="W94" s="21" t="s">
        <v>59</v>
      </c>
      <c r="X94" s="21" t="s">
        <v>56</v>
      </c>
      <c r="Y94" s="21" t="s">
        <v>56</v>
      </c>
      <c r="Z94" s="10">
        <v>67</v>
      </c>
      <c r="AA94" s="10">
        <v>67</v>
      </c>
      <c r="AB94" s="14">
        <f>SUM(F94*2+H94*3+I94*3+J94*3+K94*3+L94*4+M94*2+O94*2+P94*3+S94*2+V94*3+W94*1+Z94*3+AA94*2+E94*1)</f>
        <v>2643</v>
      </c>
      <c r="AC94" s="14">
        <v>37</v>
      </c>
      <c r="AD94" s="14">
        <f t="shared" si="83"/>
        <v>71.4324324324324</v>
      </c>
      <c r="AE94" s="15"/>
      <c r="AF94" s="20" t="s">
        <v>257</v>
      </c>
      <c r="AG94" s="22" t="s">
        <v>258</v>
      </c>
      <c r="AH94" s="21" t="s">
        <v>56</v>
      </c>
      <c r="AI94" s="10">
        <v>85</v>
      </c>
      <c r="AJ94" s="10">
        <v>82</v>
      </c>
      <c r="AK94" s="21" t="s">
        <v>84</v>
      </c>
      <c r="AL94" s="21" t="s">
        <v>84</v>
      </c>
      <c r="AM94" s="10">
        <v>77</v>
      </c>
      <c r="AN94" s="21" t="s">
        <v>58</v>
      </c>
      <c r="AO94" s="10">
        <v>87</v>
      </c>
      <c r="AP94" s="21" t="s">
        <v>59</v>
      </c>
      <c r="AQ94" s="10">
        <v>61</v>
      </c>
      <c r="AR94" s="21" t="s">
        <v>58</v>
      </c>
      <c r="AS94" s="10">
        <v>62</v>
      </c>
      <c r="AT94" s="21" t="s">
        <v>59</v>
      </c>
      <c r="AU94" s="10"/>
      <c r="AV94" s="14">
        <f>SUM(AI94*3+AJ94*2+AK94*3+AL94*1+AM94*2.5+AN94*2+AO94*2+AP94*2+AQ94*6+AR94*1+AS94*2+AT94*1)</f>
        <v>2015.5</v>
      </c>
      <c r="AW94" s="14">
        <f>3+2+3+1+2.5+2+2+2+6+1+2+1</f>
        <v>27.5</v>
      </c>
      <c r="AX94" s="14">
        <f t="shared" si="112"/>
        <v>73.2909090909091</v>
      </c>
      <c r="AY94" s="14">
        <f t="shared" si="109"/>
        <v>4658.5</v>
      </c>
      <c r="AZ94" s="14">
        <f t="shared" si="110"/>
        <v>64.5</v>
      </c>
      <c r="BA94" s="14">
        <f t="shared" si="111"/>
        <v>72.2248062015504</v>
      </c>
      <c r="BB94" s="14">
        <f t="shared" si="101"/>
        <v>0</v>
      </c>
      <c r="BC94" s="14">
        <f t="shared" si="84"/>
        <v>72.2248062015504</v>
      </c>
    </row>
    <row r="95" spans="1:55">
      <c r="A95" s="11">
        <v>92</v>
      </c>
      <c r="B95" s="20" t="s">
        <v>259</v>
      </c>
      <c r="C95" s="22" t="s">
        <v>260</v>
      </c>
      <c r="D95" s="21" t="s">
        <v>56</v>
      </c>
      <c r="E95" s="21" t="s">
        <v>56</v>
      </c>
      <c r="F95" s="10">
        <v>62</v>
      </c>
      <c r="G95" s="21" t="s">
        <v>56</v>
      </c>
      <c r="H95" s="10">
        <v>77</v>
      </c>
      <c r="I95" s="21" t="s">
        <v>56</v>
      </c>
      <c r="J95" s="10">
        <v>66</v>
      </c>
      <c r="K95" s="21" t="s">
        <v>84</v>
      </c>
      <c r="L95" s="10">
        <v>79</v>
      </c>
      <c r="M95" s="21" t="s">
        <v>58</v>
      </c>
      <c r="N95" s="21" t="s">
        <v>56</v>
      </c>
      <c r="O95" s="10">
        <v>67</v>
      </c>
      <c r="P95" s="10">
        <v>79</v>
      </c>
      <c r="Q95" s="21" t="s">
        <v>56</v>
      </c>
      <c r="R95" s="21" t="s">
        <v>56</v>
      </c>
      <c r="S95" s="21" t="s">
        <v>254</v>
      </c>
      <c r="T95" s="21" t="s">
        <v>56</v>
      </c>
      <c r="U95" s="21" t="s">
        <v>56</v>
      </c>
      <c r="V95" s="10">
        <v>67</v>
      </c>
      <c r="W95" s="21" t="s">
        <v>84</v>
      </c>
      <c r="X95" s="21" t="s">
        <v>56</v>
      </c>
      <c r="Y95" s="21" t="s">
        <v>56</v>
      </c>
      <c r="Z95" s="21" t="s">
        <v>209</v>
      </c>
      <c r="AA95" s="10">
        <v>71</v>
      </c>
      <c r="AB95" s="14">
        <f>SUM(F95*2+H95*3+J95*3+K95*3+L95*4+M95*2+O95*2+P95*3+S95*2+V95*3+W95*1+Z95*3+AA95*2)</f>
        <v>2247</v>
      </c>
      <c r="AC95" s="14">
        <f>2+3+3+3+4+2+2+3+2+3+1+3+2</f>
        <v>33</v>
      </c>
      <c r="AD95" s="14">
        <f t="shared" si="83"/>
        <v>68.0909090909091</v>
      </c>
      <c r="AE95" s="15"/>
      <c r="AF95" s="20" t="s">
        <v>259</v>
      </c>
      <c r="AG95" s="21" t="s">
        <v>260</v>
      </c>
      <c r="AH95" s="21" t="s">
        <v>56</v>
      </c>
      <c r="AI95" s="10">
        <v>78</v>
      </c>
      <c r="AJ95" s="10">
        <v>86</v>
      </c>
      <c r="AK95" s="21" t="s">
        <v>59</v>
      </c>
      <c r="AL95" s="21" t="s">
        <v>59</v>
      </c>
      <c r="AM95" s="10">
        <v>78</v>
      </c>
      <c r="AN95" s="21" t="s">
        <v>58</v>
      </c>
      <c r="AO95" s="10">
        <v>82</v>
      </c>
      <c r="AP95" s="21" t="s">
        <v>58</v>
      </c>
      <c r="AQ95" s="21" t="s">
        <v>56</v>
      </c>
      <c r="AR95" s="21" t="s">
        <v>58</v>
      </c>
      <c r="AS95" s="10">
        <v>67</v>
      </c>
      <c r="AT95" s="21" t="s">
        <v>84</v>
      </c>
      <c r="AU95" s="10"/>
      <c r="AV95" s="14">
        <f t="shared" ref="AV95:AV100" si="113">SUM(AI95*3+AJ95*2+AK95*3+AL95*1+AM95*2.5+AN95*2+AO95*2+AP95*2+AR95*1+AS95*2+AT95*1)</f>
        <v>1689</v>
      </c>
      <c r="AW95" s="14">
        <f t="shared" ref="AW95:AW100" si="114">(3+2+3+1+2.5+2+2+2+1+2+1)</f>
        <v>21.5</v>
      </c>
      <c r="AX95" s="14">
        <f t="shared" si="112"/>
        <v>78.5581395348837</v>
      </c>
      <c r="AY95" s="14">
        <f t="shared" ref="AY95:AY100" si="115">(AB95+AV95)</f>
        <v>3936</v>
      </c>
      <c r="AZ95" s="14">
        <f t="shared" ref="AZ95:AZ100" si="116">(AC95+AW95)</f>
        <v>54.5</v>
      </c>
      <c r="BA95" s="14">
        <f t="shared" ref="BA95:BA101" si="117">(AY95/AZ95)</f>
        <v>72.2201834862385</v>
      </c>
      <c r="BB95" s="14">
        <f t="shared" si="101"/>
        <v>0</v>
      </c>
      <c r="BC95" s="14">
        <f t="shared" si="84"/>
        <v>72.2201834862385</v>
      </c>
    </row>
    <row r="96" spans="1:55">
      <c r="A96" s="11">
        <v>93</v>
      </c>
      <c r="B96" s="20" t="s">
        <v>261</v>
      </c>
      <c r="C96" s="22" t="s">
        <v>262</v>
      </c>
      <c r="D96" s="21" t="s">
        <v>56</v>
      </c>
      <c r="E96" s="21" t="s">
        <v>56</v>
      </c>
      <c r="F96" s="10">
        <v>61</v>
      </c>
      <c r="G96" s="21" t="s">
        <v>56</v>
      </c>
      <c r="H96" s="10">
        <v>77</v>
      </c>
      <c r="I96" s="21" t="s">
        <v>56</v>
      </c>
      <c r="J96" s="10">
        <v>68</v>
      </c>
      <c r="K96" s="21" t="s">
        <v>59</v>
      </c>
      <c r="L96" s="21" t="s">
        <v>263</v>
      </c>
      <c r="M96" s="21" t="s">
        <v>58</v>
      </c>
      <c r="N96" s="21" t="s">
        <v>56</v>
      </c>
      <c r="O96" s="10">
        <v>68</v>
      </c>
      <c r="P96" s="10">
        <v>79</v>
      </c>
      <c r="Q96" s="21" t="s">
        <v>56</v>
      </c>
      <c r="R96" s="10">
        <v>64</v>
      </c>
      <c r="S96" s="21" t="s">
        <v>264</v>
      </c>
      <c r="T96" s="10">
        <v>86</v>
      </c>
      <c r="U96" s="21" t="s">
        <v>56</v>
      </c>
      <c r="V96" s="10">
        <v>76</v>
      </c>
      <c r="W96" s="21" t="s">
        <v>84</v>
      </c>
      <c r="X96" s="21" t="s">
        <v>56</v>
      </c>
      <c r="Y96" s="21" t="s">
        <v>56</v>
      </c>
      <c r="Z96" s="10">
        <v>75</v>
      </c>
      <c r="AA96" s="10">
        <v>93</v>
      </c>
      <c r="AB96" s="14">
        <f>SUM(F96*2+H96*3+J96*3+K96*3+L96*4+M96*2+O96*2+P96*3+S96*2+V96*3+W96*1+Z96*3+AA96*2+R96*2.5+T96*2)</f>
        <v>2565</v>
      </c>
      <c r="AC96" s="14">
        <v>37.5</v>
      </c>
      <c r="AD96" s="14">
        <f t="shared" si="83"/>
        <v>68.4</v>
      </c>
      <c r="AE96" s="15"/>
      <c r="AF96" s="20" t="s">
        <v>261</v>
      </c>
      <c r="AG96" s="21" t="s">
        <v>262</v>
      </c>
      <c r="AH96" s="21" t="s">
        <v>56</v>
      </c>
      <c r="AI96" s="10">
        <v>78</v>
      </c>
      <c r="AJ96" s="10">
        <v>84</v>
      </c>
      <c r="AK96" s="21" t="s">
        <v>59</v>
      </c>
      <c r="AL96" s="21" t="s">
        <v>59</v>
      </c>
      <c r="AM96" s="10">
        <v>76</v>
      </c>
      <c r="AN96" s="21" t="s">
        <v>58</v>
      </c>
      <c r="AO96" s="10">
        <v>83</v>
      </c>
      <c r="AP96" s="21" t="s">
        <v>58</v>
      </c>
      <c r="AQ96" s="10">
        <v>64</v>
      </c>
      <c r="AR96" s="21" t="s">
        <v>58</v>
      </c>
      <c r="AS96" s="10">
        <v>64</v>
      </c>
      <c r="AT96" s="21" t="s">
        <v>84</v>
      </c>
      <c r="AU96" s="10"/>
      <c r="AV96" s="14">
        <f>SUM(AI96*3+AJ96*2+AK96*3+AL96*1+AM96*2.5+AN96*2+AO96*2+AP96*2+AQ96*6+AR96*1+AS96*2+AT96*1)</f>
        <v>2060</v>
      </c>
      <c r="AW96" s="14">
        <f>3+2+3+1+2.5+2+2+2+6+1+2+1</f>
        <v>27.5</v>
      </c>
      <c r="AX96" s="14">
        <f t="shared" si="112"/>
        <v>74.9090909090909</v>
      </c>
      <c r="AY96" s="14">
        <f>AV96+AB96</f>
        <v>4625</v>
      </c>
      <c r="AZ96" s="14">
        <f>AW96+AC96</f>
        <v>65</v>
      </c>
      <c r="BA96" s="14">
        <f>AY96/AZ96</f>
        <v>71.1538461538462</v>
      </c>
      <c r="BB96" s="14">
        <f t="shared" si="101"/>
        <v>0</v>
      </c>
      <c r="BC96" s="14">
        <f t="shared" si="84"/>
        <v>71.1538461538462</v>
      </c>
    </row>
    <row r="97" spans="1:55">
      <c r="A97" s="11">
        <v>94</v>
      </c>
      <c r="B97" s="20" t="s">
        <v>265</v>
      </c>
      <c r="C97" s="22" t="s">
        <v>266</v>
      </c>
      <c r="D97" s="21" t="s">
        <v>56</v>
      </c>
      <c r="E97" s="21" t="s">
        <v>56</v>
      </c>
      <c r="F97" s="21" t="s">
        <v>223</v>
      </c>
      <c r="G97" s="21" t="s">
        <v>56</v>
      </c>
      <c r="H97" s="10">
        <v>89</v>
      </c>
      <c r="I97" s="21" t="s">
        <v>237</v>
      </c>
      <c r="J97" s="10">
        <v>62</v>
      </c>
      <c r="K97" s="21" t="s">
        <v>59</v>
      </c>
      <c r="L97" s="21" t="s">
        <v>169</v>
      </c>
      <c r="M97" s="21" t="s">
        <v>58</v>
      </c>
      <c r="N97" s="21" t="s">
        <v>56</v>
      </c>
      <c r="O97" s="21" t="s">
        <v>186</v>
      </c>
      <c r="P97" s="10">
        <v>79</v>
      </c>
      <c r="Q97" s="21" t="s">
        <v>56</v>
      </c>
      <c r="R97" s="21" t="s">
        <v>56</v>
      </c>
      <c r="S97" s="21" t="s">
        <v>243</v>
      </c>
      <c r="T97" s="21" t="s">
        <v>56</v>
      </c>
      <c r="U97" s="21" t="s">
        <v>56</v>
      </c>
      <c r="V97" s="10">
        <v>71</v>
      </c>
      <c r="W97" s="21" t="s">
        <v>84</v>
      </c>
      <c r="X97" s="21" t="s">
        <v>56</v>
      </c>
      <c r="Y97" s="21" t="s">
        <v>56</v>
      </c>
      <c r="Z97" s="21" t="s">
        <v>139</v>
      </c>
      <c r="AA97" s="10">
        <v>70</v>
      </c>
      <c r="AB97" s="14">
        <f t="shared" ref="AB97:AB100" si="118">SUM(F97*2+H97*3+I97*3+J97*3+K97*3+L97*4+M97*2+O97*2+P97*3+S97*2+V97*3+W97*1+Z97*3+AA97*2)</f>
        <v>2340</v>
      </c>
      <c r="AC97" s="14">
        <v>36</v>
      </c>
      <c r="AD97" s="14">
        <f t="shared" si="83"/>
        <v>65</v>
      </c>
      <c r="AE97" s="15"/>
      <c r="AF97" s="20" t="s">
        <v>265</v>
      </c>
      <c r="AG97" s="21" t="s">
        <v>266</v>
      </c>
      <c r="AH97" s="21" t="s">
        <v>56</v>
      </c>
      <c r="AI97" s="10">
        <v>88</v>
      </c>
      <c r="AJ97" s="10">
        <v>88</v>
      </c>
      <c r="AK97" s="21" t="s">
        <v>84</v>
      </c>
      <c r="AL97" s="21" t="s">
        <v>84</v>
      </c>
      <c r="AM97" s="10">
        <v>81</v>
      </c>
      <c r="AN97" s="21" t="s">
        <v>58</v>
      </c>
      <c r="AO97" s="10">
        <v>82</v>
      </c>
      <c r="AP97" s="21" t="s">
        <v>59</v>
      </c>
      <c r="AQ97" s="21" t="s">
        <v>56</v>
      </c>
      <c r="AR97" s="21" t="s">
        <v>58</v>
      </c>
      <c r="AS97" s="10">
        <v>66</v>
      </c>
      <c r="AT97" s="21" t="s">
        <v>59</v>
      </c>
      <c r="AU97" s="10"/>
      <c r="AV97" s="14">
        <f t="shared" si="113"/>
        <v>1678.5</v>
      </c>
      <c r="AW97" s="14">
        <f t="shared" si="114"/>
        <v>21.5</v>
      </c>
      <c r="AX97" s="14">
        <f t="shared" si="112"/>
        <v>78.0697674418605</v>
      </c>
      <c r="AY97" s="14">
        <f t="shared" si="115"/>
        <v>4018.5</v>
      </c>
      <c r="AZ97" s="14">
        <f t="shared" si="116"/>
        <v>57.5</v>
      </c>
      <c r="BA97" s="14">
        <f t="shared" si="117"/>
        <v>69.8869565217391</v>
      </c>
      <c r="BB97" s="14">
        <f t="shared" si="101"/>
        <v>0</v>
      </c>
      <c r="BC97" s="14">
        <f t="shared" si="84"/>
        <v>69.8869565217391</v>
      </c>
    </row>
    <row r="98" spans="1:55">
      <c r="A98" s="11">
        <v>95</v>
      </c>
      <c r="B98" s="20" t="s">
        <v>267</v>
      </c>
      <c r="C98" s="22" t="s">
        <v>268</v>
      </c>
      <c r="D98" s="21" t="s">
        <v>56</v>
      </c>
      <c r="E98" s="21" t="s">
        <v>56</v>
      </c>
      <c r="F98" s="10">
        <v>60</v>
      </c>
      <c r="G98" s="21" t="s">
        <v>56</v>
      </c>
      <c r="H98" s="10">
        <v>79</v>
      </c>
      <c r="I98" s="10">
        <v>62</v>
      </c>
      <c r="J98" s="10">
        <v>73</v>
      </c>
      <c r="K98" s="21" t="s">
        <v>84</v>
      </c>
      <c r="L98" s="21" t="s">
        <v>174</v>
      </c>
      <c r="M98" s="21" t="s">
        <v>58</v>
      </c>
      <c r="N98" s="21" t="s">
        <v>56</v>
      </c>
      <c r="O98" s="10">
        <v>68</v>
      </c>
      <c r="P98" s="10">
        <v>79</v>
      </c>
      <c r="Q98" s="21" t="s">
        <v>56</v>
      </c>
      <c r="R98" s="21" t="s">
        <v>56</v>
      </c>
      <c r="S98" s="21" t="s">
        <v>226</v>
      </c>
      <c r="T98" s="21" t="s">
        <v>56</v>
      </c>
      <c r="U98" s="21" t="s">
        <v>56</v>
      </c>
      <c r="V98" s="10">
        <v>74</v>
      </c>
      <c r="W98" s="21" t="s">
        <v>84</v>
      </c>
      <c r="X98" s="21" t="s">
        <v>56</v>
      </c>
      <c r="Y98" s="21" t="s">
        <v>56</v>
      </c>
      <c r="Z98" s="10"/>
      <c r="AA98" s="10">
        <v>77</v>
      </c>
      <c r="AB98" s="14">
        <f t="shared" si="118"/>
        <v>2233</v>
      </c>
      <c r="AC98" s="14">
        <v>33</v>
      </c>
      <c r="AD98" s="14">
        <f t="shared" si="83"/>
        <v>67.6666666666667</v>
      </c>
      <c r="AE98" s="15"/>
      <c r="AF98" s="20" t="s">
        <v>267</v>
      </c>
      <c r="AG98" s="22" t="s">
        <v>268</v>
      </c>
      <c r="AH98" s="10"/>
      <c r="AI98" s="10">
        <v>82</v>
      </c>
      <c r="AJ98" s="10">
        <v>81</v>
      </c>
      <c r="AK98" s="21" t="s">
        <v>84</v>
      </c>
      <c r="AL98" s="21" t="s">
        <v>59</v>
      </c>
      <c r="AM98" s="10">
        <v>72</v>
      </c>
      <c r="AN98" s="21" t="s">
        <v>58</v>
      </c>
      <c r="AO98" s="21" t="s">
        <v>56</v>
      </c>
      <c r="AP98" s="21" t="s">
        <v>59</v>
      </c>
      <c r="AQ98" s="10">
        <v>64</v>
      </c>
      <c r="AR98" s="21" t="s">
        <v>58</v>
      </c>
      <c r="AS98" s="10">
        <v>52</v>
      </c>
      <c r="AT98" s="21" t="s">
        <v>84</v>
      </c>
      <c r="AU98" s="10">
        <v>63</v>
      </c>
      <c r="AV98" s="14">
        <f>SUM(AH98*3.5+AI98*3+AJ98*2+AK98*3+AL98*1+AM98*2.5+AN98*2+AP98*2+AQ98*6+AR98*1+AS98*2+AT98*1)+AU98*2.5</f>
        <v>1973.5</v>
      </c>
      <c r="AW98" s="14">
        <f>3.5+3+2+3+1+2.5+2+2+6+1+2+1+2.5</f>
        <v>31.5</v>
      </c>
      <c r="AX98" s="14">
        <f t="shared" si="112"/>
        <v>62.6507936507937</v>
      </c>
      <c r="AY98" s="14">
        <f>AV98+AB98</f>
        <v>4206.5</v>
      </c>
      <c r="AZ98" s="14">
        <f>AW98+AC98</f>
        <v>64.5</v>
      </c>
      <c r="BA98" s="14">
        <f>AY98/AZ98</f>
        <v>65.2170542635659</v>
      </c>
      <c r="BB98" s="14">
        <f t="shared" si="101"/>
        <v>0</v>
      </c>
      <c r="BC98" s="14">
        <f t="shared" si="84"/>
        <v>65.2170542635659</v>
      </c>
    </row>
    <row r="99" spans="1:55">
      <c r="A99" s="11">
        <v>96</v>
      </c>
      <c r="B99" s="20" t="s">
        <v>269</v>
      </c>
      <c r="C99" s="22" t="s">
        <v>270</v>
      </c>
      <c r="D99" s="10">
        <v>60</v>
      </c>
      <c r="E99" s="21" t="s">
        <v>56</v>
      </c>
      <c r="F99" s="10">
        <v>63</v>
      </c>
      <c r="G99" s="21" t="s">
        <v>58</v>
      </c>
      <c r="H99" s="21" t="s">
        <v>56</v>
      </c>
      <c r="I99" s="21" t="s">
        <v>56</v>
      </c>
      <c r="J99" s="21" t="s">
        <v>56</v>
      </c>
      <c r="K99" s="21" t="s">
        <v>56</v>
      </c>
      <c r="L99" s="21" t="s">
        <v>271</v>
      </c>
      <c r="M99" s="21" t="s">
        <v>56</v>
      </c>
      <c r="N99" s="10">
        <v>61</v>
      </c>
      <c r="O99" s="21" t="s">
        <v>56</v>
      </c>
      <c r="P99" s="21" t="s">
        <v>56</v>
      </c>
      <c r="Q99" s="21" t="s">
        <v>56</v>
      </c>
      <c r="R99" s="21" t="s">
        <v>56</v>
      </c>
      <c r="S99" s="21" t="s">
        <v>231</v>
      </c>
      <c r="T99" s="21" t="s">
        <v>56</v>
      </c>
      <c r="U99" s="10">
        <v>60</v>
      </c>
      <c r="V99" s="21" t="s">
        <v>56</v>
      </c>
      <c r="W99" s="21" t="s">
        <v>56</v>
      </c>
      <c r="X99" s="21" t="s">
        <v>59</v>
      </c>
      <c r="Y99" s="21" t="s">
        <v>56</v>
      </c>
      <c r="Z99" s="21" t="s">
        <v>56</v>
      </c>
      <c r="AA99" s="21" t="s">
        <v>56</v>
      </c>
      <c r="AB99" s="14">
        <f>SUM(D99*2+F99*2+G99*2+L99*4+N99*1.5+S99*2+U99*2+X99*0.5)</f>
        <v>745</v>
      </c>
      <c r="AC99" s="14">
        <f>(2+2+2+1.5+2+2+0.5)</f>
        <v>12</v>
      </c>
      <c r="AD99" s="14">
        <f t="shared" si="83"/>
        <v>62.0833333333333</v>
      </c>
      <c r="AE99" s="15"/>
      <c r="AF99" s="20" t="s">
        <v>269</v>
      </c>
      <c r="AG99" s="21" t="s">
        <v>270</v>
      </c>
      <c r="AH99" s="21" t="s">
        <v>56</v>
      </c>
      <c r="AI99" s="21" t="s">
        <v>56</v>
      </c>
      <c r="AJ99" s="21" t="s">
        <v>56</v>
      </c>
      <c r="AK99" s="21" t="s">
        <v>56</v>
      </c>
      <c r="AL99" s="21" t="s">
        <v>56</v>
      </c>
      <c r="AM99" s="21" t="s">
        <v>56</v>
      </c>
      <c r="AN99" s="21" t="s">
        <v>56</v>
      </c>
      <c r="AO99" s="21" t="s">
        <v>56</v>
      </c>
      <c r="AP99" s="21" t="s">
        <v>56</v>
      </c>
      <c r="AQ99" s="21" t="s">
        <v>56</v>
      </c>
      <c r="AR99" s="21" t="s">
        <v>56</v>
      </c>
      <c r="AS99" s="21" t="s">
        <v>56</v>
      </c>
      <c r="AT99" s="21" t="s">
        <v>56</v>
      </c>
      <c r="AU99" s="10"/>
      <c r="AV99" s="14">
        <v>0</v>
      </c>
      <c r="AW99" s="14">
        <v>0</v>
      </c>
      <c r="AX99" s="14">
        <v>0</v>
      </c>
      <c r="AY99" s="14">
        <v>745</v>
      </c>
      <c r="AZ99" s="14">
        <v>12</v>
      </c>
      <c r="BA99" s="14">
        <f t="shared" si="117"/>
        <v>62.0833333333333</v>
      </c>
      <c r="BB99" s="14">
        <f t="shared" si="101"/>
        <v>0</v>
      </c>
      <c r="BC99" s="14">
        <f t="shared" si="84"/>
        <v>62.0833333333333</v>
      </c>
    </row>
    <row r="100" spans="1:55">
      <c r="A100" s="11">
        <v>97</v>
      </c>
      <c r="B100" s="20" t="s">
        <v>272</v>
      </c>
      <c r="C100" s="22" t="s">
        <v>273</v>
      </c>
      <c r="D100" s="21" t="s">
        <v>56</v>
      </c>
      <c r="E100" s="21" t="s">
        <v>56</v>
      </c>
      <c r="F100" s="10">
        <v>65</v>
      </c>
      <c r="G100" s="21" t="s">
        <v>56</v>
      </c>
      <c r="H100" s="10">
        <v>88</v>
      </c>
      <c r="I100" s="21" t="s">
        <v>222</v>
      </c>
      <c r="J100" s="10">
        <v>75</v>
      </c>
      <c r="K100" s="21" t="s">
        <v>58</v>
      </c>
      <c r="L100" s="21" t="s">
        <v>271</v>
      </c>
      <c r="M100" s="21" t="s">
        <v>58</v>
      </c>
      <c r="N100" s="21" t="s">
        <v>56</v>
      </c>
      <c r="O100" s="21" t="s">
        <v>274</v>
      </c>
      <c r="P100" s="10">
        <v>67</v>
      </c>
      <c r="Q100" s="21" t="s">
        <v>56</v>
      </c>
      <c r="R100" s="21" t="s">
        <v>56</v>
      </c>
      <c r="S100" s="21" t="s">
        <v>209</v>
      </c>
      <c r="T100" s="21" t="s">
        <v>56</v>
      </c>
      <c r="U100" s="21" t="s">
        <v>56</v>
      </c>
      <c r="V100" s="10">
        <v>62</v>
      </c>
      <c r="W100" s="21" t="s">
        <v>59</v>
      </c>
      <c r="X100" s="21" t="s">
        <v>56</v>
      </c>
      <c r="Y100" s="21" t="s">
        <v>56</v>
      </c>
      <c r="Z100" s="21" t="s">
        <v>275</v>
      </c>
      <c r="AA100" s="10">
        <v>82</v>
      </c>
      <c r="AB100" s="14">
        <f t="shared" si="118"/>
        <v>2075</v>
      </c>
      <c r="AC100" s="14">
        <v>36</v>
      </c>
      <c r="AD100" s="14">
        <f t="shared" si="83"/>
        <v>57.6388888888889</v>
      </c>
      <c r="AE100" s="15"/>
      <c r="AF100" s="20" t="s">
        <v>272</v>
      </c>
      <c r="AG100" s="22" t="s">
        <v>273</v>
      </c>
      <c r="AH100" s="21" t="s">
        <v>56</v>
      </c>
      <c r="AI100" s="10">
        <v>88</v>
      </c>
      <c r="AJ100" s="10">
        <v>85</v>
      </c>
      <c r="AK100" s="21" t="s">
        <v>271</v>
      </c>
      <c r="AL100" s="21" t="s">
        <v>59</v>
      </c>
      <c r="AM100" s="10">
        <v>66</v>
      </c>
      <c r="AN100" s="21" t="s">
        <v>58</v>
      </c>
      <c r="AO100" s="10">
        <v>82</v>
      </c>
      <c r="AP100" s="21" t="s">
        <v>58</v>
      </c>
      <c r="AQ100" s="21" t="s">
        <v>56</v>
      </c>
      <c r="AR100" s="21" t="s">
        <v>58</v>
      </c>
      <c r="AS100" s="10">
        <v>55</v>
      </c>
      <c r="AT100" s="21" t="s">
        <v>59</v>
      </c>
      <c r="AU100" s="10"/>
      <c r="AV100" s="14">
        <f t="shared" si="113"/>
        <v>1448</v>
      </c>
      <c r="AW100" s="14">
        <f t="shared" si="114"/>
        <v>21.5</v>
      </c>
      <c r="AX100" s="14">
        <f>(AV100/AW100)</f>
        <v>67.3488372093023</v>
      </c>
      <c r="AY100" s="14">
        <f t="shared" si="115"/>
        <v>3523</v>
      </c>
      <c r="AZ100" s="14">
        <f t="shared" si="116"/>
        <v>57.5</v>
      </c>
      <c r="BA100" s="14">
        <f t="shared" si="117"/>
        <v>61.2695652173913</v>
      </c>
      <c r="BB100" s="14">
        <f t="shared" si="101"/>
        <v>0</v>
      </c>
      <c r="BC100" s="14">
        <f t="shared" si="84"/>
        <v>61.2695652173913</v>
      </c>
    </row>
    <row r="101" spans="1:55">
      <c r="A101" s="11">
        <v>98</v>
      </c>
      <c r="B101" s="20" t="s">
        <v>276</v>
      </c>
      <c r="C101" s="22" t="s">
        <v>277</v>
      </c>
      <c r="D101" s="10">
        <v>40</v>
      </c>
      <c r="E101" s="21" t="s">
        <v>59</v>
      </c>
      <c r="F101" s="10">
        <v>60</v>
      </c>
      <c r="G101" s="21" t="s">
        <v>58</v>
      </c>
      <c r="H101" s="21" t="s">
        <v>56</v>
      </c>
      <c r="I101" s="21" t="s">
        <v>56</v>
      </c>
      <c r="J101" s="21" t="s">
        <v>56</v>
      </c>
      <c r="K101" s="21" t="s">
        <v>56</v>
      </c>
      <c r="L101" s="21" t="s">
        <v>271</v>
      </c>
      <c r="M101" s="21" t="s">
        <v>56</v>
      </c>
      <c r="N101" s="10">
        <v>60</v>
      </c>
      <c r="O101" s="21" t="s">
        <v>56</v>
      </c>
      <c r="P101" s="21" t="s">
        <v>56</v>
      </c>
      <c r="Q101" s="10">
        <v>75</v>
      </c>
      <c r="R101" s="21" t="s">
        <v>56</v>
      </c>
      <c r="S101" s="21" t="s">
        <v>56</v>
      </c>
      <c r="T101" s="10">
        <v>78</v>
      </c>
      <c r="U101" s="10">
        <v>60</v>
      </c>
      <c r="V101" s="21" t="s">
        <v>56</v>
      </c>
      <c r="W101" s="21" t="s">
        <v>56</v>
      </c>
      <c r="X101" s="21" t="s">
        <v>59</v>
      </c>
      <c r="Y101" s="10">
        <v>60</v>
      </c>
      <c r="Z101" s="21" t="s">
        <v>56</v>
      </c>
      <c r="AA101" s="21" t="s">
        <v>56</v>
      </c>
      <c r="AB101" s="14">
        <f>SUM(D101*2+E101*1+F101*2+G101*2+L101*4+N101*1.5+Q101*3+T101*2+U101*2+X101*0.5+Y101*1)</f>
        <v>1133.5</v>
      </c>
      <c r="AC101" s="14">
        <f>(2+1+2+2+4+1.5+3+2+2+0.5+1)</f>
        <v>21</v>
      </c>
      <c r="AD101" s="14">
        <f t="shared" si="83"/>
        <v>53.9761904761905</v>
      </c>
      <c r="AE101" s="15"/>
      <c r="AF101" s="20" t="s">
        <v>276</v>
      </c>
      <c r="AG101" s="21" t="s">
        <v>277</v>
      </c>
      <c r="AH101" s="21" t="s">
        <v>56</v>
      </c>
      <c r="AI101" s="21" t="s">
        <v>56</v>
      </c>
      <c r="AJ101" s="21" t="s">
        <v>56</v>
      </c>
      <c r="AK101" s="21" t="s">
        <v>56</v>
      </c>
      <c r="AL101" s="21" t="s">
        <v>56</v>
      </c>
      <c r="AM101" s="21" t="s">
        <v>56</v>
      </c>
      <c r="AN101" s="21" t="s">
        <v>56</v>
      </c>
      <c r="AO101" s="21" t="s">
        <v>56</v>
      </c>
      <c r="AP101" s="21" t="s">
        <v>56</v>
      </c>
      <c r="AQ101" s="21" t="s">
        <v>56</v>
      </c>
      <c r="AR101" s="21" t="s">
        <v>56</v>
      </c>
      <c r="AS101" s="21" t="s">
        <v>56</v>
      </c>
      <c r="AT101" s="21" t="s">
        <v>56</v>
      </c>
      <c r="AU101" s="10"/>
      <c r="AV101" s="14">
        <v>0</v>
      </c>
      <c r="AW101" s="14">
        <v>0</v>
      </c>
      <c r="AX101" s="14">
        <v>0</v>
      </c>
      <c r="AY101" s="14">
        <v>1133.5</v>
      </c>
      <c r="AZ101" s="14">
        <v>21</v>
      </c>
      <c r="BA101" s="14">
        <f t="shared" si="117"/>
        <v>53.9761904761905</v>
      </c>
      <c r="BB101" s="14">
        <f t="shared" si="101"/>
        <v>0</v>
      </c>
      <c r="BC101" s="14">
        <f t="shared" si="84"/>
        <v>53.9761904761905</v>
      </c>
    </row>
    <row r="102" spans="32:47">
      <c r="AF102" s="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7:30">
      <c r="Q103" s="18" t="s">
        <v>278</v>
      </c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7:30"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7:30"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7:30"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7:30"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7:30"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7:30"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7:30"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</sheetData>
  <sortState ref="B4:BC12">
    <sortCondition ref="BC4" descending="1"/>
  </sortState>
  <mergeCells count="3">
    <mergeCell ref="A1:AA2"/>
    <mergeCell ref="Q103:AD110"/>
    <mergeCell ref="AF1:B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2016-09-13T07:05:00Z</dcterms:created>
  <dcterms:modified xsi:type="dcterms:W3CDTF">2016-09-26T08:10:17Z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