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Sheet1" sheetId="1" r:id="rId1"/>
  </sheets>
  <definedNames>
    <definedName name="_xlnm._FilterDatabase" localSheetId="0" hidden="1">Sheet1!$A$1:$AV$104</definedName>
  </definedNames>
  <calcPr calcId="144525"/>
</workbook>
</file>

<file path=xl/sharedStrings.xml><?xml version="1.0" encoding="utf-8"?>
<sst xmlns="http://schemas.openxmlformats.org/spreadsheetml/2006/main" count="272">
  <si>
    <t>2015-2016学年第1学期班级成绩汇总表</t>
  </si>
  <si>
    <t>2015-2016学年第2学期班级成绩汇总表</t>
  </si>
  <si>
    <t>序号</t>
  </si>
  <si>
    <t>学号</t>
  </si>
  <si>
    <t>姓名</t>
  </si>
  <si>
    <t>大学物理(二)/必修课/2.5</t>
  </si>
  <si>
    <t>大学物理实验/必修课/0.5</t>
  </si>
  <si>
    <t>大学英语读写译(三)/必修课/3</t>
  </si>
  <si>
    <t>大学英语视听说(三)/必修课/2</t>
  </si>
  <si>
    <t>房屋建筑学/必修课/2.5</t>
  </si>
  <si>
    <t>房屋建筑学课程设计/实践课/1</t>
  </si>
  <si>
    <t>概率论与数理统计/必修课/3.5</t>
  </si>
  <si>
    <t>航空概论/拓展选修课/1.5</t>
  </si>
  <si>
    <t>建筑材料力学/必修课/3.5</t>
  </si>
  <si>
    <t>马克思主义基本原理概论/必修课/3</t>
  </si>
  <si>
    <t>美术欣赏/拓展选修课/2</t>
  </si>
  <si>
    <t>普通化学/选修课/2.5</t>
  </si>
  <si>
    <t>土木工程材料/必修课/3</t>
  </si>
  <si>
    <t>土木工程概论(双语) /必修课/2</t>
  </si>
  <si>
    <t>线性代数/必修课/2.5</t>
  </si>
  <si>
    <t>音乐鉴赏/拓展选修课/2</t>
  </si>
  <si>
    <t>加权成绩1</t>
  </si>
  <si>
    <t>学分1</t>
  </si>
  <si>
    <t>综合成绩1</t>
  </si>
  <si>
    <t>C程序设计/必修课/4</t>
  </si>
  <si>
    <t>大学英语读写译(四)/必修课/2</t>
  </si>
  <si>
    <t>大学英语视听说(四)/必修课/1.5</t>
  </si>
  <si>
    <t>电工电子技术基础Ⅱ/拓展选修课/2.5</t>
  </si>
  <si>
    <t>工程测量课程设计/实践课/1</t>
  </si>
  <si>
    <t>工程地质/必修课/1.5</t>
  </si>
  <si>
    <t>工程制图Ⅰ/必修课/3</t>
  </si>
  <si>
    <t>工程制图与CAD课程设计/实践课/1</t>
  </si>
  <si>
    <t>结构力学(一)/必修课/4.5</t>
  </si>
  <si>
    <t>理论力学/必修课/4</t>
  </si>
  <si>
    <t>毛泽东思想和中国特色社会主义理论体系概论/必修课/6</t>
  </si>
  <si>
    <t>水力学与桥涵水文/必修课/3</t>
  </si>
  <si>
    <t>土木工程测量/必修课/2.5</t>
  </si>
  <si>
    <t>信息检索/拓展选修课/2</t>
  </si>
  <si>
    <t>加权成绩2</t>
  </si>
  <si>
    <t xml:space="preserve">学分2 </t>
  </si>
  <si>
    <t>综合成绩2</t>
  </si>
  <si>
    <t>总加权成绩</t>
  </si>
  <si>
    <t>总学分</t>
  </si>
  <si>
    <t>总综合成绩</t>
  </si>
  <si>
    <t>六级加分</t>
  </si>
  <si>
    <t>最终成绩</t>
  </si>
  <si>
    <t>140911107</t>
  </si>
  <si>
    <t>魏琪</t>
  </si>
  <si>
    <t>85</t>
  </si>
  <si>
    <t/>
  </si>
  <si>
    <t>140911210</t>
  </si>
  <si>
    <t>张淑琴</t>
  </si>
  <si>
    <t>140911139</t>
  </si>
  <si>
    <t>孙亚琪</t>
  </si>
  <si>
    <t>95</t>
  </si>
  <si>
    <t>140911136</t>
  </si>
  <si>
    <t>张姗</t>
  </si>
  <si>
    <t>140911137</t>
  </si>
  <si>
    <t>张雪磊</t>
  </si>
  <si>
    <t>140911235</t>
  </si>
  <si>
    <t>胡晋峰</t>
  </si>
  <si>
    <t>75</t>
  </si>
  <si>
    <t>140911138</t>
  </si>
  <si>
    <t>张奕慧</t>
  </si>
  <si>
    <t>140611215</t>
  </si>
  <si>
    <t>张亚通</t>
  </si>
  <si>
    <t>65</t>
  </si>
  <si>
    <t>140911224</t>
  </si>
  <si>
    <t>刘逸凡</t>
  </si>
  <si>
    <t>140911211</t>
  </si>
  <si>
    <t>140911240</t>
  </si>
  <si>
    <t>范建超</t>
  </si>
  <si>
    <t>卢璐</t>
  </si>
  <si>
    <t>56</t>
  </si>
  <si>
    <t>141107134</t>
  </si>
  <si>
    <t>苏戈辉</t>
  </si>
  <si>
    <t>54</t>
  </si>
  <si>
    <t>140911134</t>
  </si>
  <si>
    <t>赵冬梅</t>
  </si>
  <si>
    <t>140911133</t>
  </si>
  <si>
    <t>齐九丽</t>
  </si>
  <si>
    <t>140911135</t>
  </si>
  <si>
    <t>赵瑶瑶</t>
  </si>
  <si>
    <t>140911239</t>
  </si>
  <si>
    <t>李梦幻</t>
  </si>
  <si>
    <t>140911236</t>
  </si>
  <si>
    <t>赵培培</t>
  </si>
  <si>
    <t>140911233</t>
  </si>
  <si>
    <t>程晓颖</t>
  </si>
  <si>
    <t>140911237</t>
  </si>
  <si>
    <t>樊梦培</t>
  </si>
  <si>
    <t>140910221</t>
  </si>
  <si>
    <t>戚伟</t>
  </si>
  <si>
    <t>50</t>
  </si>
  <si>
    <t>140911208</t>
  </si>
  <si>
    <t>罗超平</t>
  </si>
  <si>
    <t>140911234</t>
  </si>
  <si>
    <t>张荷凡</t>
  </si>
  <si>
    <t>45</t>
  </si>
  <si>
    <t>140911123</t>
  </si>
  <si>
    <t>张国立</t>
  </si>
  <si>
    <t>140911143</t>
  </si>
  <si>
    <t>李铖</t>
  </si>
  <si>
    <t>140911125</t>
  </si>
  <si>
    <t>李嘉欣</t>
  </si>
  <si>
    <t>140911108</t>
  </si>
  <si>
    <t>杨健</t>
  </si>
  <si>
    <t>140911207</t>
  </si>
  <si>
    <t>张恒</t>
  </si>
  <si>
    <t>53</t>
  </si>
  <si>
    <t>55</t>
  </si>
  <si>
    <t>140911106</t>
  </si>
  <si>
    <t>陈冠君</t>
  </si>
  <si>
    <t>140911126</t>
  </si>
  <si>
    <t>杨永昌</t>
  </si>
  <si>
    <t>140911220</t>
  </si>
  <si>
    <t>崔武杰</t>
  </si>
  <si>
    <t>48</t>
  </si>
  <si>
    <t>140911131</t>
  </si>
  <si>
    <t>李贤</t>
  </si>
  <si>
    <t>140911130</t>
  </si>
  <si>
    <t>韩文祥</t>
  </si>
  <si>
    <t>140911122</t>
  </si>
  <si>
    <t>王翔宇</t>
  </si>
  <si>
    <t>52</t>
  </si>
  <si>
    <t>140911206</t>
  </si>
  <si>
    <t>陈中奇</t>
  </si>
  <si>
    <t>140911216</t>
  </si>
  <si>
    <t>豆少杰</t>
  </si>
  <si>
    <t>141308314</t>
  </si>
  <si>
    <t>肖闰鹏</t>
  </si>
  <si>
    <t>58</t>
  </si>
  <si>
    <t>29</t>
  </si>
  <si>
    <t>140911120</t>
  </si>
  <si>
    <t>谢聪聪</t>
  </si>
  <si>
    <t>140911103</t>
  </si>
  <si>
    <t>韦官正</t>
  </si>
  <si>
    <t>140911212</t>
  </si>
  <si>
    <t>刘航</t>
  </si>
  <si>
    <t>140911222</t>
  </si>
  <si>
    <t>张辉</t>
  </si>
  <si>
    <t>140911218</t>
  </si>
  <si>
    <t>刘阿梦</t>
  </si>
  <si>
    <t>140911228</t>
  </si>
  <si>
    <t>耿方晨</t>
  </si>
  <si>
    <t>140911209</t>
  </si>
  <si>
    <t>王关耕</t>
  </si>
  <si>
    <t>41</t>
  </si>
  <si>
    <t>140911227</t>
  </si>
  <si>
    <t>刘帅</t>
  </si>
  <si>
    <t>51</t>
  </si>
  <si>
    <t>140911223</t>
  </si>
  <si>
    <t>戚振坤</t>
  </si>
  <si>
    <t>140911101</t>
  </si>
  <si>
    <t>刘诗拓</t>
  </si>
  <si>
    <t>35</t>
  </si>
  <si>
    <t>27</t>
  </si>
  <si>
    <t>17</t>
  </si>
  <si>
    <t>140911128</t>
  </si>
  <si>
    <t>刘杰</t>
  </si>
  <si>
    <t>140911226</t>
  </si>
  <si>
    <t>韩星</t>
  </si>
  <si>
    <t>44</t>
  </si>
  <si>
    <t>140910119</t>
  </si>
  <si>
    <t>张富涛</t>
  </si>
  <si>
    <t>40</t>
  </si>
  <si>
    <t>43</t>
  </si>
  <si>
    <t>140911112</t>
  </si>
  <si>
    <t>柴春辉</t>
  </si>
  <si>
    <t>49</t>
  </si>
  <si>
    <t>37</t>
  </si>
  <si>
    <t>39</t>
  </si>
  <si>
    <t>140911141</t>
  </si>
  <si>
    <t>顾云飞</t>
  </si>
  <si>
    <t>57</t>
  </si>
  <si>
    <t>140911221</t>
  </si>
  <si>
    <t>郭翔</t>
  </si>
  <si>
    <t>46</t>
  </si>
  <si>
    <t>140911225</t>
  </si>
  <si>
    <t>韩长征</t>
  </si>
  <si>
    <t>140911118</t>
  </si>
  <si>
    <t>赫朕恒</t>
  </si>
  <si>
    <t>47</t>
  </si>
  <si>
    <t>140911127</t>
  </si>
  <si>
    <t>李龙飞</t>
  </si>
  <si>
    <t>140911201</t>
  </si>
  <si>
    <t>徐天航</t>
  </si>
  <si>
    <t>30</t>
  </si>
  <si>
    <t>140911119</t>
  </si>
  <si>
    <t>杨亚辉</t>
  </si>
  <si>
    <t>140911102</t>
  </si>
  <si>
    <t>韩宝宇</t>
  </si>
  <si>
    <t>28</t>
  </si>
  <si>
    <t>140911204</t>
  </si>
  <si>
    <t>王章</t>
  </si>
  <si>
    <t>38</t>
  </si>
  <si>
    <t>140911202</t>
  </si>
  <si>
    <t>康志鹏</t>
  </si>
  <si>
    <t>36</t>
  </si>
  <si>
    <t>140911214</t>
  </si>
  <si>
    <t>王中科</t>
  </si>
  <si>
    <t>140911132</t>
  </si>
  <si>
    <t>沙炳楠</t>
  </si>
  <si>
    <t>140911229</t>
  </si>
  <si>
    <t>连程程</t>
  </si>
  <si>
    <t>15</t>
  </si>
  <si>
    <t>140911109</t>
  </si>
  <si>
    <t>陈威</t>
  </si>
  <si>
    <t>140911110</t>
  </si>
  <si>
    <t>姜国安</t>
  </si>
  <si>
    <t>21</t>
  </si>
  <si>
    <t>16</t>
  </si>
  <si>
    <t>140911241</t>
  </si>
  <si>
    <t>杨金胜</t>
  </si>
  <si>
    <t>J140911244</t>
  </si>
  <si>
    <t>刘沛龙</t>
  </si>
  <si>
    <t>140911121</t>
  </si>
  <si>
    <t>王浩杰</t>
  </si>
  <si>
    <t>31</t>
  </si>
  <si>
    <t>140911104</t>
  </si>
  <si>
    <t>刘汉俊</t>
  </si>
  <si>
    <t>0</t>
  </si>
  <si>
    <t>140911142</t>
  </si>
  <si>
    <t>李子贤</t>
  </si>
  <si>
    <t>140911203</t>
  </si>
  <si>
    <t>陈冠桦</t>
  </si>
  <si>
    <t>10</t>
  </si>
  <si>
    <t>140910213</t>
  </si>
  <si>
    <t>李超</t>
  </si>
  <si>
    <t>12</t>
  </si>
  <si>
    <t>140911213</t>
  </si>
  <si>
    <t>王艳磊</t>
  </si>
  <si>
    <t>26</t>
  </si>
  <si>
    <t>140911113</t>
  </si>
  <si>
    <t>齐士博</t>
  </si>
  <si>
    <t>140911231</t>
  </si>
  <si>
    <t>尚书聪</t>
  </si>
  <si>
    <t>140911219</t>
  </si>
  <si>
    <t>田耀飞</t>
  </si>
  <si>
    <t>140911217</t>
  </si>
  <si>
    <t>姜盛堂</t>
  </si>
  <si>
    <t>140911117</t>
  </si>
  <si>
    <t>关向东</t>
  </si>
  <si>
    <t>33</t>
  </si>
  <si>
    <t>140911205</t>
  </si>
  <si>
    <t>申珂珂</t>
  </si>
  <si>
    <t>140911105</t>
  </si>
  <si>
    <t>韩宁</t>
  </si>
  <si>
    <t>140911124</t>
  </si>
  <si>
    <t>陈浩天</t>
  </si>
  <si>
    <t>140911242</t>
  </si>
  <si>
    <t>林国炎</t>
  </si>
  <si>
    <t>32</t>
  </si>
  <si>
    <t>140911116</t>
  </si>
  <si>
    <t>杨雄风</t>
  </si>
  <si>
    <t>140911140</t>
  </si>
  <si>
    <t>王希</t>
  </si>
  <si>
    <t>25</t>
  </si>
  <si>
    <t>140911232</t>
  </si>
  <si>
    <t>樊航</t>
  </si>
  <si>
    <t>42</t>
  </si>
  <si>
    <t>140911114</t>
  </si>
  <si>
    <t>孙君柯</t>
  </si>
  <si>
    <t>140911129</t>
  </si>
  <si>
    <t>丁时璋</t>
  </si>
  <si>
    <t>140911230</t>
  </si>
  <si>
    <t>黄世光</t>
  </si>
  <si>
    <t>23</t>
  </si>
  <si>
    <t>140911115</t>
  </si>
  <si>
    <t>杨帅</t>
  </si>
  <si>
    <t>20</t>
  </si>
  <si>
    <t>备注：标红的为有科目挂科，序号标红的为一学年中有科目挂科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</si>
</sst>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 quotePrefix="1">
      <alignment horizontal="left" vertical="center"/>
    </xf>
    <xf numFmtId="0" fontId="1" fillId="2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X104"/>
  <sheetViews>
    <sheetView tabSelected="1" topLeftCell="R1" workbookViewId="0">
      <selection activeCell="AU11" sqref="AU11"/>
    </sheetView>
  </sheetViews>
  <sheetFormatPr defaultColWidth="9" defaultRowHeight="14.4"/>
  <cols>
    <col min="1" max="1" width="3.62962962962963" style="1" customWidth="1"/>
    <col min="2" max="2" width="10" style="1" customWidth="1"/>
    <col min="3" max="3" width="7" style="1" customWidth="1"/>
    <col min="4" max="19" width="7.55555555555556" style="1" customWidth="1"/>
    <col min="20" max="20" width="9.77777777777778" customWidth="1"/>
    <col min="21" max="21" width="8.66666666666667" customWidth="1"/>
    <col min="22" max="22" width="10" customWidth="1"/>
    <col min="24" max="24" width="12.2222222222222" customWidth="1"/>
    <col min="25" max="25" width="7" customWidth="1"/>
    <col min="26" max="42" width="6.55555555555556" customWidth="1"/>
    <col min="43" max="43" width="12" customWidth="1"/>
    <col min="44" max="44" width="8.22222222222222" customWidth="1"/>
    <col min="45" max="45" width="10.6666666666667" customWidth="1"/>
    <col min="46" max="46" width="6.55555555555556" customWidth="1"/>
    <col min="47" max="47" width="7.55555555555556" customWidth="1"/>
    <col min="48" max="48" width="11.5555555555556" customWidth="1"/>
    <col min="49" max="49" width="9.22222222222222" customWidth="1"/>
    <col min="50" max="50" width="9.77777777777778" customWidth="1"/>
  </cols>
  <sheetData>
    <row r="1" spans="1:4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X1" s="2" t="s">
        <v>1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ht="114" customHeight="1" spans="1:5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9" t="s">
        <v>21</v>
      </c>
      <c r="U3" s="9" t="s">
        <v>22</v>
      </c>
      <c r="V3" s="9" t="s">
        <v>23</v>
      </c>
      <c r="X3" s="3" t="s">
        <v>3</v>
      </c>
      <c r="Y3" s="3" t="s">
        <v>4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11</v>
      </c>
      <c r="AE3" s="3" t="s">
        <v>28</v>
      </c>
      <c r="AF3" s="3" t="s">
        <v>29</v>
      </c>
      <c r="AG3" s="3" t="s">
        <v>30</v>
      </c>
      <c r="AH3" s="3" t="s">
        <v>31</v>
      </c>
      <c r="AI3" s="3" t="s">
        <v>32</v>
      </c>
      <c r="AJ3" s="3" t="s">
        <v>33</v>
      </c>
      <c r="AK3" s="3" t="s">
        <v>34</v>
      </c>
      <c r="AL3" s="3" t="s">
        <v>15</v>
      </c>
      <c r="AM3" s="3" t="s">
        <v>35</v>
      </c>
      <c r="AN3" s="3" t="s">
        <v>36</v>
      </c>
      <c r="AO3" s="3" t="s">
        <v>37</v>
      </c>
      <c r="AP3" s="3" t="s">
        <v>20</v>
      </c>
      <c r="AQ3" s="9" t="s">
        <v>38</v>
      </c>
      <c r="AR3" s="9" t="s">
        <v>39</v>
      </c>
      <c r="AS3" s="9" t="s">
        <v>40</v>
      </c>
      <c r="AT3" s="11" t="s">
        <v>41</v>
      </c>
      <c r="AU3" s="9" t="s">
        <v>42</v>
      </c>
      <c r="AV3" s="9" t="s">
        <v>43</v>
      </c>
      <c r="AW3" s="13" t="s">
        <v>44</v>
      </c>
      <c r="AX3" s="9" t="s">
        <v>45</v>
      </c>
    </row>
    <row r="4" ht="16" customHeight="1" spans="1:50">
      <c r="A4" s="4">
        <v>1</v>
      </c>
      <c r="B4" s="15" t="s">
        <v>46</v>
      </c>
      <c r="C4" s="15" t="s">
        <v>47</v>
      </c>
      <c r="D4" s="5">
        <v>83</v>
      </c>
      <c r="E4" s="5">
        <v>92</v>
      </c>
      <c r="F4" s="5">
        <v>80</v>
      </c>
      <c r="G4" s="5">
        <v>85</v>
      </c>
      <c r="H4" s="5">
        <v>75</v>
      </c>
      <c r="I4" s="15" t="s">
        <v>48</v>
      </c>
      <c r="J4" s="15" t="s">
        <v>49</v>
      </c>
      <c r="K4" s="15" t="s">
        <v>49</v>
      </c>
      <c r="L4" s="5">
        <v>95</v>
      </c>
      <c r="M4" s="5">
        <v>84</v>
      </c>
      <c r="N4" s="5">
        <v>90</v>
      </c>
      <c r="O4" s="15" t="s">
        <v>49</v>
      </c>
      <c r="P4" s="5">
        <v>88</v>
      </c>
      <c r="Q4" s="15" t="s">
        <v>49</v>
      </c>
      <c r="R4" s="5">
        <v>98</v>
      </c>
      <c r="S4" s="5">
        <v>90</v>
      </c>
      <c r="T4" s="10">
        <f>D4*2.5+E4*0.5+F4*3+G4*2+H4*2.5+I4++L4*3.5+M4*3+N4*2+P4*3+R4*2.5+S4*2</f>
        <v>2389.5</v>
      </c>
      <c r="U4" s="10">
        <f>2.5+0.5+3+2+2.5+1+3.5+3+2+3+2.5+2</f>
        <v>27.5</v>
      </c>
      <c r="V4" s="10">
        <f t="shared" ref="V4:V67" si="0">T4/U4</f>
        <v>86.8909090909091</v>
      </c>
      <c r="X4" s="15" t="s">
        <v>46</v>
      </c>
      <c r="Y4" s="15" t="s">
        <v>47</v>
      </c>
      <c r="Z4" s="15" t="s">
        <v>49</v>
      </c>
      <c r="AA4" s="4">
        <v>92</v>
      </c>
      <c r="AB4" s="4">
        <v>93</v>
      </c>
      <c r="AC4" s="15" t="s">
        <v>49</v>
      </c>
      <c r="AD4" s="5">
        <v>97</v>
      </c>
      <c r="AE4" s="15" t="s">
        <v>48</v>
      </c>
      <c r="AF4" s="15" t="s">
        <v>49</v>
      </c>
      <c r="AG4" s="15" t="s">
        <v>49</v>
      </c>
      <c r="AH4" s="15" t="s">
        <v>49</v>
      </c>
      <c r="AI4" s="4">
        <v>92</v>
      </c>
      <c r="AJ4" s="15" t="s">
        <v>49</v>
      </c>
      <c r="AK4" s="4">
        <v>79</v>
      </c>
      <c r="AL4" s="15" t="s">
        <v>49</v>
      </c>
      <c r="AM4" s="4">
        <v>95</v>
      </c>
      <c r="AN4" s="4">
        <v>90</v>
      </c>
      <c r="AO4" s="15" t="s">
        <v>49</v>
      </c>
      <c r="AP4" s="15" t="s">
        <v>49</v>
      </c>
      <c r="AQ4" s="12">
        <f t="shared" ref="AQ4:AQ10" si="1">+AA4*2+AB4*1.5+AD4*3.5+AE4+AI4*4.5+AK4*6+AM4*3+AN4*2.5</f>
        <v>2146</v>
      </c>
      <c r="AR4" s="12">
        <f t="shared" ref="AR4:AR10" si="2">2+1.5+3.5+1+4.5+6+3+2.5</f>
        <v>24</v>
      </c>
      <c r="AS4" s="12">
        <f t="shared" ref="AS4:AS67" si="3">AQ4/AR4</f>
        <v>89.4166666666667</v>
      </c>
      <c r="AT4" s="12">
        <f t="shared" ref="AT4:AT67" si="4">T4+AQ4</f>
        <v>4535.5</v>
      </c>
      <c r="AU4" s="12">
        <f t="shared" ref="AU4:AU67" si="5">U4+AR4</f>
        <v>51.5</v>
      </c>
      <c r="AV4" s="12">
        <f t="shared" ref="AV4:AV67" si="6">AT4/AU4</f>
        <v>88.0679611650485</v>
      </c>
      <c r="AW4" s="12">
        <v>1</v>
      </c>
      <c r="AX4" s="12">
        <f t="shared" ref="AX4:AX67" si="7">AV4+AW4</f>
        <v>89.0679611650485</v>
      </c>
    </row>
    <row r="5" ht="16" customHeight="1" spans="1:50">
      <c r="A5" s="4">
        <v>2</v>
      </c>
      <c r="B5" s="15" t="s">
        <v>50</v>
      </c>
      <c r="C5" s="15" t="s">
        <v>51</v>
      </c>
      <c r="D5" s="5">
        <v>91</v>
      </c>
      <c r="E5" s="5">
        <v>89</v>
      </c>
      <c r="F5" s="5">
        <v>85</v>
      </c>
      <c r="G5" s="5">
        <v>82</v>
      </c>
      <c r="H5" s="5">
        <v>87</v>
      </c>
      <c r="I5" s="15" t="s">
        <v>48</v>
      </c>
      <c r="J5" s="15" t="s">
        <v>49</v>
      </c>
      <c r="K5" s="15" t="s">
        <v>49</v>
      </c>
      <c r="L5" s="5">
        <v>92</v>
      </c>
      <c r="M5" s="5">
        <v>80</v>
      </c>
      <c r="N5" s="5">
        <v>90</v>
      </c>
      <c r="O5" s="15" t="s">
        <v>49</v>
      </c>
      <c r="P5" s="5">
        <v>83</v>
      </c>
      <c r="Q5" s="15" t="s">
        <v>49</v>
      </c>
      <c r="R5" s="5">
        <v>78</v>
      </c>
      <c r="S5" s="5">
        <v>93</v>
      </c>
      <c r="T5" s="10">
        <f t="shared" ref="T5:T10" si="8">D5*2.5+E5*0.5+F5*3+G5*2+H5*2.5+I5+L5*3.5+M5*3+N5*2+P5*3+R5*2.5+S5*2</f>
        <v>2365.5</v>
      </c>
      <c r="U5" s="10">
        <f t="shared" ref="U5:U10" si="9">2.5+0.5+3+2+2.5+1+3.5+3+3+2.5+2+2</f>
        <v>27.5</v>
      </c>
      <c r="V5" s="10">
        <f t="shared" si="0"/>
        <v>86.0181818181818</v>
      </c>
      <c r="X5" s="15" t="s">
        <v>50</v>
      </c>
      <c r="Y5" s="15" t="s">
        <v>51</v>
      </c>
      <c r="Z5" s="5">
        <v>92</v>
      </c>
      <c r="AA5" s="4">
        <v>82</v>
      </c>
      <c r="AB5" s="4">
        <v>96</v>
      </c>
      <c r="AC5" s="15" t="s">
        <v>49</v>
      </c>
      <c r="AD5" s="5">
        <v>88</v>
      </c>
      <c r="AE5" s="15" t="s">
        <v>48</v>
      </c>
      <c r="AF5" s="15" t="s">
        <v>49</v>
      </c>
      <c r="AG5" s="15" t="s">
        <v>49</v>
      </c>
      <c r="AH5" s="15" t="s">
        <v>49</v>
      </c>
      <c r="AI5" s="4">
        <v>90</v>
      </c>
      <c r="AJ5" s="15" t="s">
        <v>49</v>
      </c>
      <c r="AK5" s="4">
        <v>88</v>
      </c>
      <c r="AL5" s="15" t="s">
        <v>49</v>
      </c>
      <c r="AM5" s="4">
        <v>76</v>
      </c>
      <c r="AN5" s="4">
        <v>86</v>
      </c>
      <c r="AO5" s="15" t="s">
        <v>49</v>
      </c>
      <c r="AP5" s="15" t="s">
        <v>49</v>
      </c>
      <c r="AQ5" s="12">
        <f>Z5*4+AA5*2+AB5*1.5++AD5*3.5+AE5+AI5*4.5+AK5*6+AM5*3+AN5*2.5</f>
        <v>2445</v>
      </c>
      <c r="AR5" s="12">
        <f>4+2+1.5+3.5+1+4.5+6+3+2.5</f>
        <v>28</v>
      </c>
      <c r="AS5" s="12">
        <f t="shared" si="3"/>
        <v>87.3214285714286</v>
      </c>
      <c r="AT5" s="12">
        <f t="shared" si="4"/>
        <v>4810.5</v>
      </c>
      <c r="AU5" s="12">
        <f t="shared" si="5"/>
        <v>55.5</v>
      </c>
      <c r="AV5" s="12">
        <f t="shared" si="6"/>
        <v>86.6756756756757</v>
      </c>
      <c r="AW5" s="12">
        <f t="shared" ref="AW5:AW10" si="10">0</f>
        <v>0</v>
      </c>
      <c r="AX5" s="12">
        <f t="shared" si="7"/>
        <v>86.6756756756757</v>
      </c>
    </row>
    <row r="6" ht="16" customHeight="1" spans="1:50">
      <c r="A6" s="4">
        <v>3</v>
      </c>
      <c r="B6" s="15" t="s">
        <v>52</v>
      </c>
      <c r="C6" s="15" t="s">
        <v>53</v>
      </c>
      <c r="D6" s="5">
        <v>93</v>
      </c>
      <c r="E6" s="5">
        <v>90</v>
      </c>
      <c r="F6" s="5">
        <v>75</v>
      </c>
      <c r="G6" s="5">
        <v>76</v>
      </c>
      <c r="H6" s="5">
        <v>82</v>
      </c>
      <c r="I6" s="15" t="s">
        <v>54</v>
      </c>
      <c r="J6" s="15" t="s">
        <v>49</v>
      </c>
      <c r="K6" s="15" t="s">
        <v>49</v>
      </c>
      <c r="L6" s="5">
        <v>91</v>
      </c>
      <c r="M6" s="5">
        <v>75</v>
      </c>
      <c r="N6" s="5">
        <v>87</v>
      </c>
      <c r="O6" s="15" t="s">
        <v>49</v>
      </c>
      <c r="P6" s="5">
        <v>75</v>
      </c>
      <c r="Q6" s="15" t="s">
        <v>49</v>
      </c>
      <c r="R6" s="5">
        <v>73</v>
      </c>
      <c r="S6" s="5">
        <v>82</v>
      </c>
      <c r="T6" s="10">
        <f t="shared" si="8"/>
        <v>2243.5</v>
      </c>
      <c r="U6" s="10">
        <f t="shared" si="9"/>
        <v>27.5</v>
      </c>
      <c r="V6" s="10">
        <f t="shared" si="0"/>
        <v>81.5818181818182</v>
      </c>
      <c r="X6" s="15" t="s">
        <v>52</v>
      </c>
      <c r="Y6" s="15" t="s">
        <v>53</v>
      </c>
      <c r="Z6" s="15" t="s">
        <v>49</v>
      </c>
      <c r="AA6" s="4">
        <v>83</v>
      </c>
      <c r="AB6" s="4">
        <v>93</v>
      </c>
      <c r="AC6" s="15" t="s">
        <v>49</v>
      </c>
      <c r="AD6" s="5">
        <v>97</v>
      </c>
      <c r="AE6" s="15" t="s">
        <v>54</v>
      </c>
      <c r="AF6" s="15" t="s">
        <v>49</v>
      </c>
      <c r="AG6" s="15" t="s">
        <v>49</v>
      </c>
      <c r="AH6" s="15" t="s">
        <v>49</v>
      </c>
      <c r="AI6" s="4">
        <v>83</v>
      </c>
      <c r="AJ6" s="15" t="s">
        <v>49</v>
      </c>
      <c r="AK6" s="4">
        <v>90</v>
      </c>
      <c r="AL6" s="15" t="s">
        <v>49</v>
      </c>
      <c r="AM6" s="4">
        <v>88</v>
      </c>
      <c r="AN6" s="4">
        <v>76</v>
      </c>
      <c r="AO6" s="15" t="s">
        <v>49</v>
      </c>
      <c r="AP6" s="15" t="s">
        <v>49</v>
      </c>
      <c r="AQ6" s="12">
        <f t="shared" si="1"/>
        <v>2107.5</v>
      </c>
      <c r="AR6" s="12">
        <f t="shared" si="2"/>
        <v>24</v>
      </c>
      <c r="AS6" s="12">
        <f t="shared" si="3"/>
        <v>87.8125</v>
      </c>
      <c r="AT6" s="12">
        <f t="shared" si="4"/>
        <v>4351</v>
      </c>
      <c r="AU6" s="12">
        <f t="shared" si="5"/>
        <v>51.5</v>
      </c>
      <c r="AV6" s="12">
        <f t="shared" si="6"/>
        <v>84.4854368932039</v>
      </c>
      <c r="AW6" s="12">
        <f>1</f>
        <v>1</v>
      </c>
      <c r="AX6" s="12">
        <f t="shared" si="7"/>
        <v>85.4854368932039</v>
      </c>
    </row>
    <row r="7" ht="16" customHeight="1" spans="1:50">
      <c r="A7" s="4">
        <v>4</v>
      </c>
      <c r="B7" s="15" t="s">
        <v>55</v>
      </c>
      <c r="C7" s="15" t="s">
        <v>56</v>
      </c>
      <c r="D7" s="5">
        <v>92</v>
      </c>
      <c r="E7" s="5">
        <v>90</v>
      </c>
      <c r="F7" s="5">
        <v>77</v>
      </c>
      <c r="G7" s="5">
        <v>65</v>
      </c>
      <c r="H7" s="5">
        <v>70</v>
      </c>
      <c r="I7" s="15" t="s">
        <v>48</v>
      </c>
      <c r="J7" s="15" t="s">
        <v>49</v>
      </c>
      <c r="K7" s="15" t="s">
        <v>49</v>
      </c>
      <c r="L7" s="5">
        <v>92</v>
      </c>
      <c r="M7" s="5">
        <v>64</v>
      </c>
      <c r="N7" s="5">
        <v>91</v>
      </c>
      <c r="O7" s="15" t="s">
        <v>49</v>
      </c>
      <c r="P7" s="5">
        <v>86</v>
      </c>
      <c r="Q7" s="15" t="s">
        <v>49</v>
      </c>
      <c r="R7" s="5">
        <v>88</v>
      </c>
      <c r="S7" s="5">
        <v>85</v>
      </c>
      <c r="T7" s="10">
        <f t="shared" si="8"/>
        <v>2240</v>
      </c>
      <c r="U7" s="10">
        <f t="shared" si="9"/>
        <v>27.5</v>
      </c>
      <c r="V7" s="10">
        <f t="shared" si="0"/>
        <v>81.4545454545455</v>
      </c>
      <c r="X7" s="15" t="s">
        <v>55</v>
      </c>
      <c r="Y7" s="15" t="s">
        <v>56</v>
      </c>
      <c r="Z7" s="15" t="s">
        <v>49</v>
      </c>
      <c r="AA7" s="4">
        <v>72</v>
      </c>
      <c r="AB7" s="4">
        <v>79</v>
      </c>
      <c r="AC7" s="15" t="s">
        <v>49</v>
      </c>
      <c r="AD7" s="5">
        <v>94</v>
      </c>
      <c r="AE7" s="15" t="s">
        <v>48</v>
      </c>
      <c r="AF7" s="15" t="s">
        <v>49</v>
      </c>
      <c r="AG7" s="15" t="s">
        <v>49</v>
      </c>
      <c r="AH7" s="15" t="s">
        <v>49</v>
      </c>
      <c r="AI7" s="4">
        <v>93</v>
      </c>
      <c r="AJ7" s="15" t="s">
        <v>49</v>
      </c>
      <c r="AK7" s="4">
        <v>85</v>
      </c>
      <c r="AL7" s="15" t="s">
        <v>49</v>
      </c>
      <c r="AM7" s="4">
        <v>94</v>
      </c>
      <c r="AN7" s="4">
        <v>87</v>
      </c>
      <c r="AO7" s="15" t="s">
        <v>49</v>
      </c>
      <c r="AP7" s="15" t="s">
        <v>49</v>
      </c>
      <c r="AQ7" s="12">
        <f t="shared" si="1"/>
        <v>2104.5</v>
      </c>
      <c r="AR7" s="12">
        <f t="shared" si="2"/>
        <v>24</v>
      </c>
      <c r="AS7" s="12">
        <f t="shared" si="3"/>
        <v>87.6875</v>
      </c>
      <c r="AT7" s="12">
        <f t="shared" si="4"/>
        <v>4344.5</v>
      </c>
      <c r="AU7" s="12">
        <f t="shared" si="5"/>
        <v>51.5</v>
      </c>
      <c r="AV7" s="12">
        <f t="shared" si="6"/>
        <v>84.3592233009709</v>
      </c>
      <c r="AW7" s="12">
        <f t="shared" si="10"/>
        <v>0</v>
      </c>
      <c r="AX7" s="12">
        <f t="shared" si="7"/>
        <v>84.3592233009709</v>
      </c>
    </row>
    <row r="8" ht="16" customHeight="1" spans="1:50">
      <c r="A8" s="4">
        <v>5</v>
      </c>
      <c r="B8" s="15" t="s">
        <v>57</v>
      </c>
      <c r="C8" s="15" t="s">
        <v>58</v>
      </c>
      <c r="D8" s="5">
        <v>82</v>
      </c>
      <c r="E8" s="5">
        <v>90</v>
      </c>
      <c r="F8" s="5">
        <v>74</v>
      </c>
      <c r="G8" s="5">
        <v>75</v>
      </c>
      <c r="H8" s="5">
        <v>78</v>
      </c>
      <c r="I8" s="15" t="s">
        <v>48</v>
      </c>
      <c r="J8" s="15" t="s">
        <v>49</v>
      </c>
      <c r="K8" s="15" t="s">
        <v>49</v>
      </c>
      <c r="L8" s="5">
        <v>83</v>
      </c>
      <c r="M8" s="5">
        <v>71</v>
      </c>
      <c r="N8" s="5">
        <v>85</v>
      </c>
      <c r="O8" s="15" t="s">
        <v>49</v>
      </c>
      <c r="P8" s="5">
        <v>85</v>
      </c>
      <c r="Q8" s="15" t="s">
        <v>49</v>
      </c>
      <c r="R8" s="5">
        <v>78</v>
      </c>
      <c r="S8" s="5">
        <v>88</v>
      </c>
      <c r="T8" s="10">
        <f t="shared" si="8"/>
        <v>2201.5</v>
      </c>
      <c r="U8" s="10">
        <f t="shared" si="9"/>
        <v>27.5</v>
      </c>
      <c r="V8" s="10">
        <f t="shared" si="0"/>
        <v>80.0545454545454</v>
      </c>
      <c r="X8" s="15" t="s">
        <v>57</v>
      </c>
      <c r="Y8" s="15" t="s">
        <v>58</v>
      </c>
      <c r="Z8" s="15" t="s">
        <v>49</v>
      </c>
      <c r="AA8" s="4">
        <v>73</v>
      </c>
      <c r="AB8" s="4">
        <v>82</v>
      </c>
      <c r="AC8" s="15" t="s">
        <v>49</v>
      </c>
      <c r="AD8" s="5">
        <v>93</v>
      </c>
      <c r="AE8" s="15" t="s">
        <v>48</v>
      </c>
      <c r="AF8" s="15" t="s">
        <v>49</v>
      </c>
      <c r="AG8" s="15" t="s">
        <v>49</v>
      </c>
      <c r="AH8" s="15" t="s">
        <v>49</v>
      </c>
      <c r="AI8" s="4">
        <v>80</v>
      </c>
      <c r="AJ8" s="15" t="s">
        <v>49</v>
      </c>
      <c r="AK8" s="4">
        <v>90</v>
      </c>
      <c r="AL8" s="15" t="s">
        <v>49</v>
      </c>
      <c r="AM8" s="4">
        <v>83</v>
      </c>
      <c r="AN8" s="4">
        <v>92</v>
      </c>
      <c r="AO8" s="15" t="s">
        <v>49</v>
      </c>
      <c r="AP8" s="15" t="s">
        <v>49</v>
      </c>
      <c r="AQ8" s="12">
        <f t="shared" si="1"/>
        <v>2058.5</v>
      </c>
      <c r="AR8" s="12">
        <f t="shared" si="2"/>
        <v>24</v>
      </c>
      <c r="AS8" s="12">
        <f t="shared" si="3"/>
        <v>85.7708333333333</v>
      </c>
      <c r="AT8" s="12">
        <f t="shared" si="4"/>
        <v>4260</v>
      </c>
      <c r="AU8" s="12">
        <f t="shared" si="5"/>
        <v>51.5</v>
      </c>
      <c r="AV8" s="12">
        <f t="shared" si="6"/>
        <v>82.7184466019417</v>
      </c>
      <c r="AW8" s="12">
        <f t="shared" si="10"/>
        <v>0</v>
      </c>
      <c r="AX8" s="12">
        <f t="shared" si="7"/>
        <v>82.7184466019417</v>
      </c>
    </row>
    <row r="9" ht="16" customHeight="1" spans="1:50">
      <c r="A9" s="6">
        <v>6</v>
      </c>
      <c r="B9" s="15" t="s">
        <v>59</v>
      </c>
      <c r="C9" s="15" t="s">
        <v>60</v>
      </c>
      <c r="D9" s="5">
        <v>89</v>
      </c>
      <c r="E9" s="5">
        <v>89</v>
      </c>
      <c r="F9" s="5">
        <v>75</v>
      </c>
      <c r="G9" s="5">
        <v>73</v>
      </c>
      <c r="H9" s="5">
        <v>80</v>
      </c>
      <c r="I9" s="15" t="s">
        <v>48</v>
      </c>
      <c r="J9" s="15" t="s">
        <v>49</v>
      </c>
      <c r="K9" s="15" t="s">
        <v>49</v>
      </c>
      <c r="L9" s="5">
        <v>87</v>
      </c>
      <c r="M9" s="5">
        <v>76</v>
      </c>
      <c r="N9" s="5">
        <v>83</v>
      </c>
      <c r="O9" s="15" t="s">
        <v>49</v>
      </c>
      <c r="P9" s="5">
        <v>81</v>
      </c>
      <c r="Q9" s="15" t="s">
        <v>49</v>
      </c>
      <c r="R9" s="5">
        <v>80</v>
      </c>
      <c r="S9" s="5">
        <v>95</v>
      </c>
      <c r="T9" s="10">
        <f t="shared" si="8"/>
        <v>2254.5</v>
      </c>
      <c r="U9" s="10">
        <f t="shared" si="9"/>
        <v>27.5</v>
      </c>
      <c r="V9" s="10">
        <f t="shared" si="0"/>
        <v>81.9818181818182</v>
      </c>
      <c r="X9" s="15" t="s">
        <v>59</v>
      </c>
      <c r="Y9" s="16" t="s">
        <v>60</v>
      </c>
      <c r="Z9" s="15" t="s">
        <v>49</v>
      </c>
      <c r="AA9" s="4">
        <v>76</v>
      </c>
      <c r="AB9" s="4">
        <v>50</v>
      </c>
      <c r="AC9" s="15" t="s">
        <v>49</v>
      </c>
      <c r="AD9" s="5">
        <v>85</v>
      </c>
      <c r="AE9" s="15" t="s">
        <v>61</v>
      </c>
      <c r="AF9" s="15" t="s">
        <v>49</v>
      </c>
      <c r="AG9" s="15" t="s">
        <v>49</v>
      </c>
      <c r="AH9" s="15" t="s">
        <v>49</v>
      </c>
      <c r="AI9" s="4">
        <v>88</v>
      </c>
      <c r="AJ9" s="15" t="s">
        <v>49</v>
      </c>
      <c r="AK9" s="4">
        <v>85</v>
      </c>
      <c r="AL9" s="15" t="s">
        <v>49</v>
      </c>
      <c r="AM9" s="4">
        <v>86</v>
      </c>
      <c r="AN9" s="4">
        <v>93</v>
      </c>
      <c r="AO9" s="15" t="s">
        <v>49</v>
      </c>
      <c r="AP9" s="15" t="s">
        <v>49</v>
      </c>
      <c r="AQ9" s="12">
        <f t="shared" si="1"/>
        <v>1996</v>
      </c>
      <c r="AR9" s="12">
        <f t="shared" si="2"/>
        <v>24</v>
      </c>
      <c r="AS9" s="12">
        <f t="shared" si="3"/>
        <v>83.1666666666667</v>
      </c>
      <c r="AT9" s="12">
        <f t="shared" si="4"/>
        <v>4250.5</v>
      </c>
      <c r="AU9" s="12">
        <f t="shared" si="5"/>
        <v>51.5</v>
      </c>
      <c r="AV9" s="12">
        <f t="shared" si="6"/>
        <v>82.5339805825243</v>
      </c>
      <c r="AW9" s="12">
        <f t="shared" si="10"/>
        <v>0</v>
      </c>
      <c r="AX9" s="12">
        <f t="shared" si="7"/>
        <v>82.5339805825243</v>
      </c>
    </row>
    <row r="10" ht="16" customHeight="1" spans="1:50">
      <c r="A10" s="4">
        <v>7</v>
      </c>
      <c r="B10" s="15" t="s">
        <v>62</v>
      </c>
      <c r="C10" s="15" t="s">
        <v>63</v>
      </c>
      <c r="D10" s="5">
        <v>97</v>
      </c>
      <c r="E10" s="5">
        <v>91</v>
      </c>
      <c r="F10" s="5">
        <v>81</v>
      </c>
      <c r="G10" s="5">
        <v>77</v>
      </c>
      <c r="H10" s="5">
        <v>67</v>
      </c>
      <c r="I10" s="15" t="s">
        <v>48</v>
      </c>
      <c r="J10" s="15" t="s">
        <v>49</v>
      </c>
      <c r="K10" s="15" t="s">
        <v>49</v>
      </c>
      <c r="L10" s="5">
        <v>63</v>
      </c>
      <c r="M10" s="5">
        <v>74</v>
      </c>
      <c r="N10" s="5">
        <v>83</v>
      </c>
      <c r="O10" s="15" t="s">
        <v>49</v>
      </c>
      <c r="P10" s="5">
        <v>89</v>
      </c>
      <c r="Q10" s="15" t="s">
        <v>49</v>
      </c>
      <c r="R10" s="5">
        <v>80</v>
      </c>
      <c r="S10" s="5">
        <v>88</v>
      </c>
      <c r="T10" s="10">
        <f t="shared" si="8"/>
        <v>2189</v>
      </c>
      <c r="U10" s="10">
        <f t="shared" si="9"/>
        <v>27.5</v>
      </c>
      <c r="V10" s="10">
        <f t="shared" si="0"/>
        <v>79.6</v>
      </c>
      <c r="X10" s="15" t="s">
        <v>62</v>
      </c>
      <c r="Y10" s="15" t="s">
        <v>63</v>
      </c>
      <c r="Z10" s="15" t="s">
        <v>49</v>
      </c>
      <c r="AA10" s="4">
        <v>87</v>
      </c>
      <c r="AB10" s="4">
        <v>90</v>
      </c>
      <c r="AC10" s="15" t="s">
        <v>49</v>
      </c>
      <c r="AD10" s="5">
        <v>91</v>
      </c>
      <c r="AE10" s="15" t="s">
        <v>48</v>
      </c>
      <c r="AF10" s="15" t="s">
        <v>49</v>
      </c>
      <c r="AG10" s="15" t="s">
        <v>49</v>
      </c>
      <c r="AH10" s="15" t="s">
        <v>49</v>
      </c>
      <c r="AI10" s="4">
        <v>83</v>
      </c>
      <c r="AJ10" s="15" t="s">
        <v>49</v>
      </c>
      <c r="AK10" s="4">
        <v>84</v>
      </c>
      <c r="AL10" s="15" t="s">
        <v>49</v>
      </c>
      <c r="AM10" s="4">
        <v>84</v>
      </c>
      <c r="AN10" s="4">
        <v>85</v>
      </c>
      <c r="AO10" s="15" t="s">
        <v>49</v>
      </c>
      <c r="AP10" s="15" t="s">
        <v>49</v>
      </c>
      <c r="AQ10" s="12">
        <f t="shared" si="1"/>
        <v>2054.5</v>
      </c>
      <c r="AR10" s="12">
        <f t="shared" si="2"/>
        <v>24</v>
      </c>
      <c r="AS10" s="12">
        <f t="shared" si="3"/>
        <v>85.6041666666667</v>
      </c>
      <c r="AT10" s="12">
        <f t="shared" si="4"/>
        <v>4243.5</v>
      </c>
      <c r="AU10" s="12">
        <f t="shared" si="5"/>
        <v>51.5</v>
      </c>
      <c r="AV10" s="12">
        <f t="shared" si="6"/>
        <v>82.3980582524272</v>
      </c>
      <c r="AW10" s="12">
        <f t="shared" si="10"/>
        <v>0</v>
      </c>
      <c r="AX10" s="12">
        <f t="shared" si="7"/>
        <v>82.3980582524272</v>
      </c>
    </row>
    <row r="11" ht="16" customHeight="1" spans="1:50">
      <c r="A11" s="4">
        <v>8</v>
      </c>
      <c r="B11" s="15" t="s">
        <v>64</v>
      </c>
      <c r="C11" s="15" t="s">
        <v>65</v>
      </c>
      <c r="D11" s="5">
        <v>75</v>
      </c>
      <c r="E11" s="5">
        <v>84</v>
      </c>
      <c r="F11" s="5">
        <v>65</v>
      </c>
      <c r="G11" s="5">
        <v>65</v>
      </c>
      <c r="H11" s="5">
        <v>83</v>
      </c>
      <c r="I11" s="15" t="s">
        <v>48</v>
      </c>
      <c r="J11" s="15" t="s">
        <v>49</v>
      </c>
      <c r="K11" s="5">
        <v>80</v>
      </c>
      <c r="L11" s="5">
        <v>78</v>
      </c>
      <c r="M11" s="5">
        <v>75</v>
      </c>
      <c r="N11" s="15" t="s">
        <v>49</v>
      </c>
      <c r="O11" s="5">
        <v>77</v>
      </c>
      <c r="P11" s="5">
        <v>83</v>
      </c>
      <c r="Q11" s="15" t="s">
        <v>54</v>
      </c>
      <c r="R11" s="5">
        <v>87</v>
      </c>
      <c r="S11" s="15" t="s">
        <v>49</v>
      </c>
      <c r="T11" s="10">
        <f>D11*2.5+E11*0.5+F11*3+G11*2+H11*2.5+I11+K11*1.5+L11*3.5+M11*3+O11*2.5+P11*3+Q11*2+R11*2.5</f>
        <v>2314</v>
      </c>
      <c r="U11" s="10">
        <f>2.5+0.5+3+2+2.5+1+1.5+3.5+3+2.5+3+2+2.5</f>
        <v>29.5</v>
      </c>
      <c r="V11" s="10">
        <f t="shared" si="0"/>
        <v>78.4406779661017</v>
      </c>
      <c r="X11" s="15" t="s">
        <v>64</v>
      </c>
      <c r="Y11" s="15" t="s">
        <v>65</v>
      </c>
      <c r="Z11" s="15" t="s">
        <v>49</v>
      </c>
      <c r="AA11" s="4">
        <v>79</v>
      </c>
      <c r="AB11" s="4">
        <v>88</v>
      </c>
      <c r="AC11" s="15" t="s">
        <v>49</v>
      </c>
      <c r="AD11" s="5">
        <v>66</v>
      </c>
      <c r="AE11" s="15" t="s">
        <v>66</v>
      </c>
      <c r="AF11" s="5">
        <v>82</v>
      </c>
      <c r="AG11" s="5">
        <v>86</v>
      </c>
      <c r="AH11" s="15" t="s">
        <v>48</v>
      </c>
      <c r="AI11" s="4">
        <v>88</v>
      </c>
      <c r="AJ11" s="5">
        <v>95</v>
      </c>
      <c r="AK11" s="4">
        <v>85</v>
      </c>
      <c r="AL11" s="5">
        <v>95</v>
      </c>
      <c r="AM11" s="4">
        <v>86</v>
      </c>
      <c r="AN11" s="4">
        <v>93</v>
      </c>
      <c r="AO11" s="15" t="s">
        <v>49</v>
      </c>
      <c r="AP11" s="15" t="s">
        <v>49</v>
      </c>
      <c r="AQ11" s="12">
        <f>AA11*2+AB11*1.5+AD11*3.5+AE11+AF11*1.5+AG11*3+AH11+AI11*4.5+AJ11*4+AK11*6+AL11*2+AM11*3+AN11*2.5</f>
        <v>3018.5</v>
      </c>
      <c r="AR11" s="12">
        <f>2+1.5+3.5+1+1.5+3+1+4.5+4+6+2+3+2.5</f>
        <v>35.5</v>
      </c>
      <c r="AS11" s="12">
        <f t="shared" si="3"/>
        <v>85.0281690140845</v>
      </c>
      <c r="AT11" s="12">
        <f t="shared" si="4"/>
        <v>5332.5</v>
      </c>
      <c r="AU11" s="12">
        <f t="shared" si="5"/>
        <v>65</v>
      </c>
      <c r="AV11" s="12">
        <f t="shared" si="6"/>
        <v>82.0384615384615</v>
      </c>
      <c r="AW11" s="12">
        <v>0</v>
      </c>
      <c r="AX11" s="12">
        <f t="shared" si="7"/>
        <v>82.0384615384615</v>
      </c>
    </row>
    <row r="12" ht="16" customHeight="1" spans="1:50">
      <c r="A12" s="4">
        <v>9</v>
      </c>
      <c r="B12" s="15" t="s">
        <v>67</v>
      </c>
      <c r="C12" s="15" t="s">
        <v>68</v>
      </c>
      <c r="D12" s="5">
        <v>69</v>
      </c>
      <c r="E12" s="5">
        <v>90</v>
      </c>
      <c r="F12" s="5">
        <v>68</v>
      </c>
      <c r="G12" s="5">
        <v>74</v>
      </c>
      <c r="H12" s="5">
        <v>86</v>
      </c>
      <c r="I12" s="15" t="s">
        <v>61</v>
      </c>
      <c r="J12" s="15" t="s">
        <v>49</v>
      </c>
      <c r="K12" s="15" t="s">
        <v>49</v>
      </c>
      <c r="L12" s="5">
        <v>89</v>
      </c>
      <c r="M12" s="5">
        <v>69</v>
      </c>
      <c r="N12" s="5">
        <v>88</v>
      </c>
      <c r="O12" s="15" t="s">
        <v>49</v>
      </c>
      <c r="P12" s="5">
        <v>78</v>
      </c>
      <c r="Q12" s="15" t="s">
        <v>49</v>
      </c>
      <c r="R12" s="5">
        <v>77</v>
      </c>
      <c r="S12" s="5">
        <v>81</v>
      </c>
      <c r="T12" s="10">
        <f>D12*2.5+E12*0.5+F12*3+G12*2+H12*2.5+I12+L12*3.5+M12*3+N12*2+P12*3+R12*2.5+S12*2</f>
        <v>2142.5</v>
      </c>
      <c r="U12" s="10">
        <f>2.5+0.5+3+2+2.5+1+3.5+3+3+2.5+2+2</f>
        <v>27.5</v>
      </c>
      <c r="V12" s="10">
        <f t="shared" si="0"/>
        <v>77.9090909090909</v>
      </c>
      <c r="X12" s="15" t="s">
        <v>69</v>
      </c>
      <c r="Y12" s="15" t="s">
        <v>68</v>
      </c>
      <c r="Z12" s="15" t="s">
        <v>49</v>
      </c>
      <c r="AA12" s="4">
        <v>70</v>
      </c>
      <c r="AB12" s="4">
        <v>94</v>
      </c>
      <c r="AC12" s="15" t="s">
        <v>49</v>
      </c>
      <c r="AD12" s="5">
        <v>87</v>
      </c>
      <c r="AE12" s="15" t="s">
        <v>61</v>
      </c>
      <c r="AF12" s="15" t="s">
        <v>49</v>
      </c>
      <c r="AG12" s="15" t="s">
        <v>49</v>
      </c>
      <c r="AH12" s="15" t="s">
        <v>49</v>
      </c>
      <c r="AI12" s="4">
        <v>91</v>
      </c>
      <c r="AJ12" s="15" t="s">
        <v>49</v>
      </c>
      <c r="AK12" s="4">
        <v>86</v>
      </c>
      <c r="AL12" s="15" t="s">
        <v>49</v>
      </c>
      <c r="AM12" s="4">
        <v>88</v>
      </c>
      <c r="AN12" s="4">
        <v>88</v>
      </c>
      <c r="AO12" s="15" t="s">
        <v>49</v>
      </c>
      <c r="AP12" s="15" t="s">
        <v>49</v>
      </c>
      <c r="AQ12" s="12">
        <f t="shared" ref="AQ12:AQ16" si="11">+AA12*2+AB12*1.5+AD12*3.5+AE12+AI12*4.5+AK12*6+AM12*3+AN12*2.5</f>
        <v>2070</v>
      </c>
      <c r="AR12" s="12">
        <f t="shared" ref="AR12:AR16" si="12">2+1.5+3.5+1+4.5+6+3+2.5</f>
        <v>24</v>
      </c>
      <c r="AS12" s="12">
        <f t="shared" si="3"/>
        <v>86.25</v>
      </c>
      <c r="AT12" s="12">
        <f t="shared" si="4"/>
        <v>4212.5</v>
      </c>
      <c r="AU12" s="12">
        <f t="shared" si="5"/>
        <v>51.5</v>
      </c>
      <c r="AV12" s="12">
        <f t="shared" si="6"/>
        <v>81.7961165048544</v>
      </c>
      <c r="AW12" s="12">
        <f t="shared" ref="AW12:AW14" si="13">0</f>
        <v>0</v>
      </c>
      <c r="AX12" s="12">
        <f t="shared" si="7"/>
        <v>81.7961165048544</v>
      </c>
    </row>
    <row r="13" ht="16" customHeight="1" spans="1:50">
      <c r="A13" s="7">
        <v>10</v>
      </c>
      <c r="B13" s="15" t="s">
        <v>70</v>
      </c>
      <c r="C13" s="15" t="s">
        <v>71</v>
      </c>
      <c r="D13" s="5">
        <v>97</v>
      </c>
      <c r="E13" s="5">
        <v>90</v>
      </c>
      <c r="F13" s="5">
        <v>75</v>
      </c>
      <c r="G13" s="5">
        <v>60</v>
      </c>
      <c r="H13" s="5">
        <v>73</v>
      </c>
      <c r="I13" s="15" t="s">
        <v>61</v>
      </c>
      <c r="J13" s="15" t="s">
        <v>49</v>
      </c>
      <c r="K13" s="5">
        <v>79</v>
      </c>
      <c r="L13" s="5">
        <v>88</v>
      </c>
      <c r="M13" s="5">
        <v>68</v>
      </c>
      <c r="N13" s="15" t="s">
        <v>49</v>
      </c>
      <c r="O13" s="15" t="s">
        <v>49</v>
      </c>
      <c r="P13" s="5">
        <v>69</v>
      </c>
      <c r="Q13" s="15" t="s">
        <v>49</v>
      </c>
      <c r="R13" s="5">
        <v>96</v>
      </c>
      <c r="S13" s="15" t="s">
        <v>49</v>
      </c>
      <c r="T13" s="10">
        <f>D13*2.5+E13*0.5+F13*3+G13*2+H13*2.5+I13+K13*1.5+L13*3.5+M13*3+P13*3+R13*2.5</f>
        <v>1967.5</v>
      </c>
      <c r="U13" s="10">
        <f>2.5+0.5+3+2+2.5+1+3.5+3+3+2.5+1.5</f>
        <v>25</v>
      </c>
      <c r="V13" s="10">
        <f t="shared" si="0"/>
        <v>78.7</v>
      </c>
      <c r="X13" s="15" t="s">
        <v>67</v>
      </c>
      <c r="Y13" s="15" t="s">
        <v>71</v>
      </c>
      <c r="Z13" s="15" t="s">
        <v>49</v>
      </c>
      <c r="AA13" s="4">
        <v>72</v>
      </c>
      <c r="AB13" s="4">
        <v>88</v>
      </c>
      <c r="AC13" s="15" t="s">
        <v>49</v>
      </c>
      <c r="AD13" s="5">
        <v>73</v>
      </c>
      <c r="AE13" s="15" t="s">
        <v>48</v>
      </c>
      <c r="AF13" s="15" t="s">
        <v>49</v>
      </c>
      <c r="AG13" s="15" t="s">
        <v>49</v>
      </c>
      <c r="AH13" s="15" t="s">
        <v>49</v>
      </c>
      <c r="AI13" s="4">
        <v>89</v>
      </c>
      <c r="AJ13" s="15" t="s">
        <v>49</v>
      </c>
      <c r="AK13" s="4">
        <v>86</v>
      </c>
      <c r="AL13" s="5">
        <v>93</v>
      </c>
      <c r="AM13" s="4">
        <v>90</v>
      </c>
      <c r="AN13" s="4">
        <v>83</v>
      </c>
      <c r="AO13" s="5">
        <v>79</v>
      </c>
      <c r="AP13" s="15" t="s">
        <v>49</v>
      </c>
      <c r="AQ13" s="12">
        <f>AA13*2+AB13*1.5+AD13*3.5+AE13+AI13*4.5+AK13*6+AL13*2+AM13*3+AN13*2.5+AO13*2</f>
        <v>2354.5</v>
      </c>
      <c r="AR13" s="12">
        <f>2+1.5+3.5+1+4.5+6+2+3+2.5+2</f>
        <v>28</v>
      </c>
      <c r="AS13" s="12">
        <f t="shared" si="3"/>
        <v>84.0892857142857</v>
      </c>
      <c r="AT13" s="12">
        <f t="shared" si="4"/>
        <v>4322</v>
      </c>
      <c r="AU13" s="12">
        <f t="shared" si="5"/>
        <v>53</v>
      </c>
      <c r="AV13" s="12">
        <f t="shared" si="6"/>
        <v>81.5471698113208</v>
      </c>
      <c r="AW13" s="12">
        <f t="shared" si="13"/>
        <v>0</v>
      </c>
      <c r="AX13" s="12">
        <f t="shared" si="7"/>
        <v>81.5471698113208</v>
      </c>
    </row>
    <row r="14" ht="16" customHeight="1" spans="1:50">
      <c r="A14" s="6">
        <v>11</v>
      </c>
      <c r="B14" s="15" t="s">
        <v>69</v>
      </c>
      <c r="C14" s="16" t="s">
        <v>72</v>
      </c>
      <c r="D14" s="5">
        <v>90</v>
      </c>
      <c r="E14" s="5">
        <v>89</v>
      </c>
      <c r="F14" s="5">
        <v>75</v>
      </c>
      <c r="G14" s="5">
        <v>75</v>
      </c>
      <c r="H14" s="15" t="s">
        <v>73</v>
      </c>
      <c r="I14" s="15" t="s">
        <v>48</v>
      </c>
      <c r="J14" s="15" t="s">
        <v>49</v>
      </c>
      <c r="K14" s="15" t="s">
        <v>49</v>
      </c>
      <c r="L14" s="5">
        <v>90</v>
      </c>
      <c r="M14" s="5">
        <v>70</v>
      </c>
      <c r="N14" s="5">
        <v>83</v>
      </c>
      <c r="O14" s="15" t="s">
        <v>49</v>
      </c>
      <c r="P14" s="5">
        <v>69</v>
      </c>
      <c r="Q14" s="15" t="s">
        <v>49</v>
      </c>
      <c r="R14" s="5">
        <v>75</v>
      </c>
      <c r="S14" s="5">
        <v>88</v>
      </c>
      <c r="T14" s="10">
        <f>D14*2.5+E14*0.5+F14*3+G14*2+H14*2.5+I14+L14*3.5+M14*3+N14*2+P14*3+R14*2.5+S14*2</f>
        <v>2131</v>
      </c>
      <c r="U14" s="10">
        <f>2.5+0.5+3+2+2.5+1+3.5+3+3+2.5+2+2</f>
        <v>27.5</v>
      </c>
      <c r="V14" s="10">
        <f t="shared" si="0"/>
        <v>77.4909090909091</v>
      </c>
      <c r="X14" s="15" t="s">
        <v>70</v>
      </c>
      <c r="Y14" s="15" t="s">
        <v>72</v>
      </c>
      <c r="Z14" s="15" t="s">
        <v>49</v>
      </c>
      <c r="AA14" s="4">
        <v>79</v>
      </c>
      <c r="AB14" s="4">
        <v>83</v>
      </c>
      <c r="AC14" s="15" t="s">
        <v>49</v>
      </c>
      <c r="AD14" s="5">
        <v>83</v>
      </c>
      <c r="AE14" s="15" t="s">
        <v>48</v>
      </c>
      <c r="AF14" s="15" t="s">
        <v>49</v>
      </c>
      <c r="AG14" s="15" t="s">
        <v>49</v>
      </c>
      <c r="AH14" s="15" t="s">
        <v>49</v>
      </c>
      <c r="AI14" s="4">
        <v>88</v>
      </c>
      <c r="AJ14" s="15" t="s">
        <v>49</v>
      </c>
      <c r="AK14" s="4">
        <v>87</v>
      </c>
      <c r="AL14" s="15" t="s">
        <v>49</v>
      </c>
      <c r="AM14" s="4">
        <v>93</v>
      </c>
      <c r="AN14" s="4">
        <v>85</v>
      </c>
      <c r="AO14" s="15" t="s">
        <v>49</v>
      </c>
      <c r="AP14" s="15" t="s">
        <v>49</v>
      </c>
      <c r="AQ14" s="12">
        <f t="shared" si="11"/>
        <v>2067.5</v>
      </c>
      <c r="AR14" s="12">
        <f t="shared" si="12"/>
        <v>24</v>
      </c>
      <c r="AS14" s="12">
        <f t="shared" si="3"/>
        <v>86.1458333333333</v>
      </c>
      <c r="AT14" s="12">
        <f t="shared" si="4"/>
        <v>4198.5</v>
      </c>
      <c r="AU14" s="12">
        <f t="shared" si="5"/>
        <v>51.5</v>
      </c>
      <c r="AV14" s="12">
        <f t="shared" si="6"/>
        <v>81.5242718446602</v>
      </c>
      <c r="AW14" s="12">
        <f t="shared" si="13"/>
        <v>0</v>
      </c>
      <c r="AX14" s="12">
        <f t="shared" si="7"/>
        <v>81.5242718446602</v>
      </c>
    </row>
    <row r="15" ht="16" customHeight="1" spans="1:50">
      <c r="A15" s="6">
        <v>12</v>
      </c>
      <c r="B15" s="15" t="s">
        <v>74</v>
      </c>
      <c r="C15" s="16" t="s">
        <v>75</v>
      </c>
      <c r="D15" s="5">
        <v>84</v>
      </c>
      <c r="E15" s="15" t="s">
        <v>49</v>
      </c>
      <c r="F15" s="5">
        <v>70</v>
      </c>
      <c r="G15" s="5">
        <v>70</v>
      </c>
      <c r="H15" s="5">
        <v>77</v>
      </c>
      <c r="I15" s="15" t="s">
        <v>48</v>
      </c>
      <c r="J15" s="5">
        <v>85</v>
      </c>
      <c r="K15" s="15" t="s">
        <v>49</v>
      </c>
      <c r="L15" s="5">
        <v>77</v>
      </c>
      <c r="M15" s="15" t="s">
        <v>76</v>
      </c>
      <c r="N15" s="15" t="s">
        <v>49</v>
      </c>
      <c r="O15" s="5">
        <v>76</v>
      </c>
      <c r="P15" s="5">
        <v>77</v>
      </c>
      <c r="Q15" s="15" t="s">
        <v>48</v>
      </c>
      <c r="R15" s="15" t="s">
        <v>49</v>
      </c>
      <c r="S15" s="5">
        <v>95</v>
      </c>
      <c r="T15" s="10">
        <f>D15*2.5+F15*3+G15*2+H15*2.5+I15+J15*3.5+L15*3.5+M15*3+O15*2.5+P15*3+Q15*2+S15*2</f>
        <v>2347.5</v>
      </c>
      <c r="U15" s="10">
        <f>2.5+W15+2+2.5+1+3.5+3.5+3+2.5+3+2+2</f>
        <v>27.5</v>
      </c>
      <c r="V15" s="10">
        <f t="shared" si="0"/>
        <v>85.3636363636364</v>
      </c>
      <c r="X15" s="15" t="s">
        <v>74</v>
      </c>
      <c r="Y15" s="15" t="s">
        <v>75</v>
      </c>
      <c r="Z15" s="5">
        <v>84</v>
      </c>
      <c r="AA15" s="4">
        <v>77</v>
      </c>
      <c r="AB15" s="4">
        <v>83</v>
      </c>
      <c r="AC15" s="15" t="s">
        <v>49</v>
      </c>
      <c r="AD15" s="15" t="s">
        <v>49</v>
      </c>
      <c r="AE15" s="15" t="s">
        <v>66</v>
      </c>
      <c r="AF15" s="5">
        <v>72</v>
      </c>
      <c r="AG15" s="5">
        <v>88</v>
      </c>
      <c r="AH15" s="15" t="s">
        <v>48</v>
      </c>
      <c r="AI15" s="4">
        <v>69</v>
      </c>
      <c r="AJ15" s="5">
        <v>65</v>
      </c>
      <c r="AK15" s="4">
        <v>85</v>
      </c>
      <c r="AL15" s="15" t="s">
        <v>49</v>
      </c>
      <c r="AM15" s="4">
        <v>79</v>
      </c>
      <c r="AN15" s="4">
        <v>75</v>
      </c>
      <c r="AO15" s="15" t="s">
        <v>49</v>
      </c>
      <c r="AP15" s="15" t="s">
        <v>49</v>
      </c>
      <c r="AQ15" s="12">
        <f>Z15*4+AA15*2+AB15*1.5+AE15+AF15*1.5+AG15*3+AH15++AI15*4.5+AJ15*4+AK15*6+AM15*3+AN15*2.5</f>
        <v>2641.5</v>
      </c>
      <c r="AR15" s="12">
        <f>4+2+1.5+1+1.5+3+1+4.5+4+6+3+2.5</f>
        <v>34</v>
      </c>
      <c r="AS15" s="12">
        <f t="shared" si="3"/>
        <v>77.6911764705882</v>
      </c>
      <c r="AT15" s="12">
        <f t="shared" si="4"/>
        <v>4989</v>
      </c>
      <c r="AU15" s="12">
        <f t="shared" si="5"/>
        <v>61.5</v>
      </c>
      <c r="AV15" s="12">
        <f t="shared" si="6"/>
        <v>81.1219512195122</v>
      </c>
      <c r="AW15" s="12">
        <f t="shared" ref="AW12:AW22" si="14">0</f>
        <v>0</v>
      </c>
      <c r="AX15" s="12">
        <f t="shared" si="7"/>
        <v>81.1219512195122</v>
      </c>
    </row>
    <row r="16" ht="16" customHeight="1" spans="1:50">
      <c r="A16" s="4">
        <v>13</v>
      </c>
      <c r="B16" s="15" t="s">
        <v>77</v>
      </c>
      <c r="C16" s="15" t="s">
        <v>78</v>
      </c>
      <c r="D16" s="5">
        <v>92</v>
      </c>
      <c r="E16" s="5">
        <v>92</v>
      </c>
      <c r="F16" s="5">
        <v>65</v>
      </c>
      <c r="G16" s="5">
        <v>72</v>
      </c>
      <c r="H16" s="5">
        <v>82</v>
      </c>
      <c r="I16" s="15" t="s">
        <v>48</v>
      </c>
      <c r="J16" s="15" t="s">
        <v>49</v>
      </c>
      <c r="K16" s="15" t="s">
        <v>49</v>
      </c>
      <c r="L16" s="5">
        <v>81</v>
      </c>
      <c r="M16" s="5">
        <v>82</v>
      </c>
      <c r="N16" s="5">
        <v>92</v>
      </c>
      <c r="O16" s="15" t="s">
        <v>49</v>
      </c>
      <c r="P16" s="5">
        <v>83</v>
      </c>
      <c r="Q16" s="15" t="s">
        <v>49</v>
      </c>
      <c r="R16" s="5">
        <v>80</v>
      </c>
      <c r="S16" s="5">
        <v>78</v>
      </c>
      <c r="T16" s="10">
        <f t="shared" ref="T13:T22" si="15">D16*2.5+E16*0.5+F16*3+G16*2+H16*2.5+I16+L16*3.5+M16*3+N16*2+P16*3+R16*2.5+S16*2</f>
        <v>2223.5</v>
      </c>
      <c r="U16" s="10">
        <f t="shared" ref="U13:U22" si="16">2.5+0.5+3+2+2.5+1+3.5+3+3+2.5+2+2</f>
        <v>27.5</v>
      </c>
      <c r="V16" s="10">
        <f t="shared" si="0"/>
        <v>80.8545454545455</v>
      </c>
      <c r="X16" s="15" t="s">
        <v>77</v>
      </c>
      <c r="Y16" s="15" t="s">
        <v>78</v>
      </c>
      <c r="Z16" s="15" t="s">
        <v>49</v>
      </c>
      <c r="AA16" s="4">
        <v>70</v>
      </c>
      <c r="AB16" s="4">
        <v>71</v>
      </c>
      <c r="AC16" s="15" t="s">
        <v>49</v>
      </c>
      <c r="AD16" s="5">
        <v>79</v>
      </c>
      <c r="AE16" s="15" t="s">
        <v>48</v>
      </c>
      <c r="AF16" s="15" t="s">
        <v>49</v>
      </c>
      <c r="AG16" s="15" t="s">
        <v>49</v>
      </c>
      <c r="AH16" s="15" t="s">
        <v>49</v>
      </c>
      <c r="AI16" s="4">
        <v>83</v>
      </c>
      <c r="AJ16" s="15" t="s">
        <v>49</v>
      </c>
      <c r="AK16" s="4">
        <v>85</v>
      </c>
      <c r="AL16" s="15" t="s">
        <v>49</v>
      </c>
      <c r="AM16" s="4">
        <v>80</v>
      </c>
      <c r="AN16" s="4">
        <v>87</v>
      </c>
      <c r="AO16" s="15" t="s">
        <v>49</v>
      </c>
      <c r="AP16" s="15" t="s">
        <v>49</v>
      </c>
      <c r="AQ16" s="12">
        <f t="shared" si="11"/>
        <v>1949</v>
      </c>
      <c r="AR16" s="12">
        <f t="shared" si="12"/>
        <v>24</v>
      </c>
      <c r="AS16" s="12">
        <f t="shared" si="3"/>
        <v>81.2083333333333</v>
      </c>
      <c r="AT16" s="12">
        <f t="shared" si="4"/>
        <v>4172.5</v>
      </c>
      <c r="AU16" s="12">
        <f t="shared" si="5"/>
        <v>51.5</v>
      </c>
      <c r="AV16" s="12">
        <f t="shared" si="6"/>
        <v>81.0194174757282</v>
      </c>
      <c r="AW16" s="12">
        <f t="shared" si="14"/>
        <v>0</v>
      </c>
      <c r="AX16" s="12">
        <f t="shared" si="7"/>
        <v>81.0194174757282</v>
      </c>
    </row>
    <row r="17" ht="16" customHeight="1" spans="1:50">
      <c r="A17" s="4">
        <v>14</v>
      </c>
      <c r="B17" s="15" t="s">
        <v>79</v>
      </c>
      <c r="C17" s="15" t="s">
        <v>80</v>
      </c>
      <c r="D17" s="5">
        <v>62</v>
      </c>
      <c r="E17" s="5">
        <v>87</v>
      </c>
      <c r="F17" s="5">
        <v>65</v>
      </c>
      <c r="G17" s="5">
        <v>65</v>
      </c>
      <c r="H17" s="5">
        <v>64</v>
      </c>
      <c r="I17" s="15" t="s">
        <v>61</v>
      </c>
      <c r="J17" s="15" t="s">
        <v>49</v>
      </c>
      <c r="K17" s="15" t="s">
        <v>49</v>
      </c>
      <c r="L17" s="5">
        <v>78</v>
      </c>
      <c r="M17" s="5">
        <v>70</v>
      </c>
      <c r="N17" s="5">
        <v>94</v>
      </c>
      <c r="O17" s="15" t="s">
        <v>49</v>
      </c>
      <c r="P17" s="5">
        <v>79</v>
      </c>
      <c r="Q17" s="15" t="s">
        <v>49</v>
      </c>
      <c r="R17" s="5">
        <v>71</v>
      </c>
      <c r="S17" s="5">
        <v>88</v>
      </c>
      <c r="T17" s="10">
        <f t="shared" si="15"/>
        <v>2020</v>
      </c>
      <c r="U17" s="10">
        <f t="shared" si="16"/>
        <v>27.5</v>
      </c>
      <c r="V17" s="10">
        <f t="shared" si="0"/>
        <v>73.4545454545455</v>
      </c>
      <c r="X17" s="15" t="s">
        <v>79</v>
      </c>
      <c r="Y17" s="15" t="s">
        <v>80</v>
      </c>
      <c r="Z17" s="5">
        <v>90</v>
      </c>
      <c r="AA17" s="4">
        <v>76</v>
      </c>
      <c r="AB17" s="4">
        <v>89</v>
      </c>
      <c r="AC17" s="15" t="s">
        <v>49</v>
      </c>
      <c r="AD17" s="5">
        <v>93</v>
      </c>
      <c r="AE17" s="15" t="s">
        <v>48</v>
      </c>
      <c r="AF17" s="15" t="s">
        <v>49</v>
      </c>
      <c r="AG17" s="15" t="s">
        <v>49</v>
      </c>
      <c r="AH17" s="15" t="s">
        <v>49</v>
      </c>
      <c r="AI17" s="4">
        <v>73</v>
      </c>
      <c r="AJ17" s="15" t="s">
        <v>49</v>
      </c>
      <c r="AK17" s="4">
        <v>87</v>
      </c>
      <c r="AL17" s="15" t="s">
        <v>49</v>
      </c>
      <c r="AM17" s="4">
        <v>80</v>
      </c>
      <c r="AN17" s="4">
        <v>83</v>
      </c>
      <c r="AO17" s="15" t="s">
        <v>49</v>
      </c>
      <c r="AP17" s="15" t="s">
        <v>49</v>
      </c>
      <c r="AQ17" s="12">
        <f t="shared" ref="AQ17:AQ20" si="17">Z17*4+AA17*2+AB17*1.5++AD17*3.5+AE17+AI17*4.5+AK17*6+AM17*3+AN17*2.5</f>
        <v>2354</v>
      </c>
      <c r="AR17" s="12">
        <f t="shared" ref="AR17:AR20" si="18">4+2+1.5+3.5+1+4.5+6+3+2.5</f>
        <v>28</v>
      </c>
      <c r="AS17" s="12">
        <f t="shared" si="3"/>
        <v>84.0714285714286</v>
      </c>
      <c r="AT17" s="12">
        <f t="shared" si="4"/>
        <v>4374</v>
      </c>
      <c r="AU17" s="12">
        <f t="shared" si="5"/>
        <v>55.5</v>
      </c>
      <c r="AV17" s="12">
        <f t="shared" si="6"/>
        <v>78.8108108108108</v>
      </c>
      <c r="AW17" s="12">
        <f t="shared" si="14"/>
        <v>0</v>
      </c>
      <c r="AX17" s="12">
        <f t="shared" si="7"/>
        <v>78.8108108108108</v>
      </c>
    </row>
    <row r="18" ht="16" customHeight="1" spans="1:50">
      <c r="A18" s="4">
        <v>15</v>
      </c>
      <c r="B18" s="15" t="s">
        <v>81</v>
      </c>
      <c r="C18" s="15" t="s">
        <v>82</v>
      </c>
      <c r="D18" s="5">
        <v>84</v>
      </c>
      <c r="E18" s="5">
        <v>90</v>
      </c>
      <c r="F18" s="5">
        <v>60</v>
      </c>
      <c r="G18" s="5">
        <v>65</v>
      </c>
      <c r="H18" s="5">
        <v>80</v>
      </c>
      <c r="I18" s="15" t="s">
        <v>48</v>
      </c>
      <c r="J18" s="15" t="s">
        <v>49</v>
      </c>
      <c r="K18" s="15" t="s">
        <v>49</v>
      </c>
      <c r="L18" s="5">
        <v>83</v>
      </c>
      <c r="M18" s="5">
        <v>71</v>
      </c>
      <c r="N18" s="5">
        <v>79</v>
      </c>
      <c r="O18" s="15" t="s">
        <v>49</v>
      </c>
      <c r="P18" s="5">
        <v>84</v>
      </c>
      <c r="Q18" s="15" t="s">
        <v>49</v>
      </c>
      <c r="R18" s="5">
        <v>73</v>
      </c>
      <c r="S18" s="5">
        <v>88</v>
      </c>
      <c r="T18" s="10">
        <f t="shared" si="15"/>
        <v>2122</v>
      </c>
      <c r="U18" s="10">
        <f t="shared" si="16"/>
        <v>27.5</v>
      </c>
      <c r="V18" s="10">
        <f t="shared" si="0"/>
        <v>77.1636363636364</v>
      </c>
      <c r="X18" s="15" t="s">
        <v>81</v>
      </c>
      <c r="Y18" s="15" t="s">
        <v>82</v>
      </c>
      <c r="Z18" s="5">
        <v>80</v>
      </c>
      <c r="AA18" s="4">
        <v>70</v>
      </c>
      <c r="AB18" s="4">
        <v>76</v>
      </c>
      <c r="AC18" s="15" t="s">
        <v>49</v>
      </c>
      <c r="AD18" s="5">
        <v>92</v>
      </c>
      <c r="AE18" s="15" t="s">
        <v>54</v>
      </c>
      <c r="AF18" s="15" t="s">
        <v>49</v>
      </c>
      <c r="AG18" s="15" t="s">
        <v>49</v>
      </c>
      <c r="AH18" s="15" t="s">
        <v>49</v>
      </c>
      <c r="AI18" s="4">
        <v>74</v>
      </c>
      <c r="AJ18" s="15" t="s">
        <v>49</v>
      </c>
      <c r="AK18" s="4">
        <v>79</v>
      </c>
      <c r="AL18" s="15" t="s">
        <v>49</v>
      </c>
      <c r="AM18" s="4">
        <v>80</v>
      </c>
      <c r="AN18" s="4">
        <v>80</v>
      </c>
      <c r="AO18" s="15" t="s">
        <v>49</v>
      </c>
      <c r="AP18" s="15" t="s">
        <v>49</v>
      </c>
      <c r="AQ18" s="12">
        <f t="shared" si="17"/>
        <v>2238</v>
      </c>
      <c r="AR18" s="12">
        <f t="shared" si="18"/>
        <v>28</v>
      </c>
      <c r="AS18" s="12">
        <f t="shared" si="3"/>
        <v>79.9285714285714</v>
      </c>
      <c r="AT18" s="12">
        <f t="shared" si="4"/>
        <v>4360</v>
      </c>
      <c r="AU18" s="12">
        <f t="shared" si="5"/>
        <v>55.5</v>
      </c>
      <c r="AV18" s="12">
        <f t="shared" si="6"/>
        <v>78.5585585585586</v>
      </c>
      <c r="AW18" s="12">
        <f t="shared" si="14"/>
        <v>0</v>
      </c>
      <c r="AX18" s="12">
        <f t="shared" si="7"/>
        <v>78.5585585585586</v>
      </c>
    </row>
    <row r="19" ht="16" customHeight="1" spans="1:50">
      <c r="A19" s="4">
        <v>16</v>
      </c>
      <c r="B19" s="15" t="s">
        <v>83</v>
      </c>
      <c r="C19" s="15" t="s">
        <v>84</v>
      </c>
      <c r="D19" s="5">
        <v>90</v>
      </c>
      <c r="E19" s="5">
        <v>90</v>
      </c>
      <c r="F19" s="5">
        <v>64</v>
      </c>
      <c r="G19" s="5">
        <v>63</v>
      </c>
      <c r="H19" s="5">
        <v>79</v>
      </c>
      <c r="I19" s="15" t="s">
        <v>61</v>
      </c>
      <c r="J19" s="15" t="s">
        <v>49</v>
      </c>
      <c r="K19" s="15" t="s">
        <v>49</v>
      </c>
      <c r="L19" s="5">
        <v>86</v>
      </c>
      <c r="M19" s="5">
        <v>72</v>
      </c>
      <c r="N19" s="5">
        <v>85</v>
      </c>
      <c r="O19" s="15" t="s">
        <v>49</v>
      </c>
      <c r="P19" s="5">
        <v>65</v>
      </c>
      <c r="Q19" s="15" t="s">
        <v>49</v>
      </c>
      <c r="R19" s="5">
        <v>67</v>
      </c>
      <c r="S19" s="5">
        <v>90</v>
      </c>
      <c r="T19" s="10">
        <f t="shared" si="15"/>
        <v>2090</v>
      </c>
      <c r="U19" s="10">
        <f t="shared" si="16"/>
        <v>27.5</v>
      </c>
      <c r="V19" s="10">
        <f t="shared" si="0"/>
        <v>76</v>
      </c>
      <c r="X19" s="15" t="s">
        <v>83</v>
      </c>
      <c r="Y19" s="15" t="s">
        <v>84</v>
      </c>
      <c r="Z19" s="15" t="s">
        <v>49</v>
      </c>
      <c r="AA19" s="4">
        <v>81</v>
      </c>
      <c r="AB19" s="4">
        <v>88</v>
      </c>
      <c r="AC19" s="15" t="s">
        <v>49</v>
      </c>
      <c r="AD19" s="5">
        <v>80</v>
      </c>
      <c r="AE19" s="15" t="s">
        <v>61</v>
      </c>
      <c r="AF19" s="15" t="s">
        <v>49</v>
      </c>
      <c r="AG19" s="15" t="s">
        <v>49</v>
      </c>
      <c r="AH19" s="15" t="s">
        <v>49</v>
      </c>
      <c r="AI19" s="4">
        <v>73</v>
      </c>
      <c r="AJ19" s="15" t="s">
        <v>49</v>
      </c>
      <c r="AK19" s="4">
        <v>84</v>
      </c>
      <c r="AL19" s="15" t="s">
        <v>49</v>
      </c>
      <c r="AM19" s="4">
        <v>85</v>
      </c>
      <c r="AN19" s="4">
        <v>81</v>
      </c>
      <c r="AO19" s="15" t="s">
        <v>49</v>
      </c>
      <c r="AP19" s="15" t="s">
        <v>49</v>
      </c>
      <c r="AQ19" s="12">
        <f t="shared" ref="AQ19:AQ22" si="19">+AA19*2+AB19*1.5+AD19*3.5+AE19+AI19*4.5+AK19*6+AM19*3+AN19*2.5</f>
        <v>1939</v>
      </c>
      <c r="AR19" s="12">
        <f t="shared" ref="AR19:AR22" si="20">2+1.5+3.5+1+4.5+6+3+2.5</f>
        <v>24</v>
      </c>
      <c r="AS19" s="12">
        <f t="shared" si="3"/>
        <v>80.7916666666667</v>
      </c>
      <c r="AT19" s="12">
        <f t="shared" si="4"/>
        <v>4029</v>
      </c>
      <c r="AU19" s="12">
        <f t="shared" si="5"/>
        <v>51.5</v>
      </c>
      <c r="AV19" s="12">
        <f t="shared" si="6"/>
        <v>78.2330097087379</v>
      </c>
      <c r="AW19" s="12">
        <f t="shared" si="14"/>
        <v>0</v>
      </c>
      <c r="AX19" s="12">
        <f t="shared" si="7"/>
        <v>78.2330097087379</v>
      </c>
    </row>
    <row r="20" ht="16" customHeight="1" spans="1:50">
      <c r="A20" s="4">
        <v>17</v>
      </c>
      <c r="B20" s="15" t="s">
        <v>85</v>
      </c>
      <c r="C20" s="15" t="s">
        <v>86</v>
      </c>
      <c r="D20" s="5">
        <v>73</v>
      </c>
      <c r="E20" s="5">
        <v>89</v>
      </c>
      <c r="F20" s="5">
        <v>72</v>
      </c>
      <c r="G20" s="5">
        <v>78</v>
      </c>
      <c r="H20" s="5">
        <v>60</v>
      </c>
      <c r="I20" s="15" t="s">
        <v>54</v>
      </c>
      <c r="J20" s="15" t="s">
        <v>49</v>
      </c>
      <c r="K20" s="15" t="s">
        <v>49</v>
      </c>
      <c r="L20" s="5">
        <v>76</v>
      </c>
      <c r="M20" s="5">
        <v>68</v>
      </c>
      <c r="N20" s="5">
        <v>85</v>
      </c>
      <c r="O20" s="15" t="s">
        <v>49</v>
      </c>
      <c r="P20" s="5">
        <v>63</v>
      </c>
      <c r="Q20" s="15" t="s">
        <v>49</v>
      </c>
      <c r="R20" s="5">
        <v>90</v>
      </c>
      <c r="S20" s="5">
        <v>72</v>
      </c>
      <c r="T20" s="10">
        <f t="shared" si="15"/>
        <v>2042</v>
      </c>
      <c r="U20" s="10">
        <f t="shared" si="16"/>
        <v>27.5</v>
      </c>
      <c r="V20" s="10">
        <f t="shared" si="0"/>
        <v>74.2545454545455</v>
      </c>
      <c r="X20" s="15" t="s">
        <v>85</v>
      </c>
      <c r="Y20" s="15" t="s">
        <v>86</v>
      </c>
      <c r="Z20" s="5">
        <v>82</v>
      </c>
      <c r="AA20" s="4">
        <v>81</v>
      </c>
      <c r="AB20" s="4">
        <v>80</v>
      </c>
      <c r="AC20" s="15" t="s">
        <v>49</v>
      </c>
      <c r="AD20" s="5">
        <v>69</v>
      </c>
      <c r="AE20" s="15" t="s">
        <v>54</v>
      </c>
      <c r="AF20" s="15" t="s">
        <v>49</v>
      </c>
      <c r="AG20" s="15" t="s">
        <v>49</v>
      </c>
      <c r="AH20" s="15" t="s">
        <v>49</v>
      </c>
      <c r="AI20" s="4">
        <v>86</v>
      </c>
      <c r="AJ20" s="15" t="s">
        <v>49</v>
      </c>
      <c r="AK20" s="4">
        <v>88</v>
      </c>
      <c r="AL20" s="15" t="s">
        <v>49</v>
      </c>
      <c r="AM20" s="4">
        <v>87</v>
      </c>
      <c r="AN20" s="4">
        <v>69</v>
      </c>
      <c r="AO20" s="15" t="s">
        <v>49</v>
      </c>
      <c r="AP20" s="15" t="s">
        <v>49</v>
      </c>
      <c r="AQ20" s="12">
        <f t="shared" si="17"/>
        <v>2295</v>
      </c>
      <c r="AR20" s="12">
        <f t="shared" si="18"/>
        <v>28</v>
      </c>
      <c r="AS20" s="12">
        <f t="shared" si="3"/>
        <v>81.9642857142857</v>
      </c>
      <c r="AT20" s="12">
        <f t="shared" si="4"/>
        <v>4337</v>
      </c>
      <c r="AU20" s="12">
        <f t="shared" si="5"/>
        <v>55.5</v>
      </c>
      <c r="AV20" s="12">
        <f t="shared" si="6"/>
        <v>78.1441441441441</v>
      </c>
      <c r="AW20" s="12">
        <f t="shared" si="14"/>
        <v>0</v>
      </c>
      <c r="AX20" s="12">
        <f t="shared" si="7"/>
        <v>78.1441441441441</v>
      </c>
    </row>
    <row r="21" ht="16" customHeight="1" spans="1:50">
      <c r="A21" s="4">
        <v>18</v>
      </c>
      <c r="B21" s="15" t="s">
        <v>87</v>
      </c>
      <c r="C21" s="15" t="s">
        <v>88</v>
      </c>
      <c r="D21" s="5">
        <v>66</v>
      </c>
      <c r="E21" s="5">
        <v>81</v>
      </c>
      <c r="F21" s="5">
        <v>76</v>
      </c>
      <c r="G21" s="5">
        <v>64</v>
      </c>
      <c r="H21" s="5">
        <v>76</v>
      </c>
      <c r="I21" s="15" t="s">
        <v>61</v>
      </c>
      <c r="J21" s="15" t="s">
        <v>49</v>
      </c>
      <c r="K21" s="15" t="s">
        <v>49</v>
      </c>
      <c r="L21" s="5">
        <v>76</v>
      </c>
      <c r="M21" s="5">
        <v>76</v>
      </c>
      <c r="N21" s="5">
        <v>81</v>
      </c>
      <c r="O21" s="15" t="s">
        <v>49</v>
      </c>
      <c r="P21" s="5">
        <v>71</v>
      </c>
      <c r="Q21" s="15" t="s">
        <v>49</v>
      </c>
      <c r="R21" s="5">
        <v>74</v>
      </c>
      <c r="S21" s="5">
        <v>91</v>
      </c>
      <c r="T21" s="10">
        <f t="shared" si="15"/>
        <v>2062.5</v>
      </c>
      <c r="U21" s="10">
        <f t="shared" si="16"/>
        <v>27.5</v>
      </c>
      <c r="V21" s="10">
        <f t="shared" si="0"/>
        <v>75</v>
      </c>
      <c r="X21" s="15" t="s">
        <v>87</v>
      </c>
      <c r="Y21" s="15" t="s">
        <v>88</v>
      </c>
      <c r="Z21" s="15" t="s">
        <v>49</v>
      </c>
      <c r="AA21" s="4">
        <v>74</v>
      </c>
      <c r="AB21" s="4">
        <v>79</v>
      </c>
      <c r="AC21" s="15" t="s">
        <v>49</v>
      </c>
      <c r="AD21" s="5">
        <v>83</v>
      </c>
      <c r="AE21" s="15" t="s">
        <v>48</v>
      </c>
      <c r="AF21" s="15" t="s">
        <v>49</v>
      </c>
      <c r="AG21" s="15" t="s">
        <v>49</v>
      </c>
      <c r="AH21" s="15" t="s">
        <v>49</v>
      </c>
      <c r="AI21" s="4">
        <v>83</v>
      </c>
      <c r="AJ21" s="15" t="s">
        <v>49</v>
      </c>
      <c r="AK21" s="4">
        <v>82</v>
      </c>
      <c r="AL21" s="15" t="s">
        <v>49</v>
      </c>
      <c r="AM21" s="4">
        <v>75</v>
      </c>
      <c r="AN21" s="4">
        <v>80</v>
      </c>
      <c r="AO21" s="15" t="s">
        <v>49</v>
      </c>
      <c r="AP21" s="15" t="s">
        <v>49</v>
      </c>
      <c r="AQ21" s="12">
        <f t="shared" si="19"/>
        <v>1932.5</v>
      </c>
      <c r="AR21" s="12">
        <f t="shared" si="20"/>
        <v>24</v>
      </c>
      <c r="AS21" s="12">
        <f t="shared" si="3"/>
        <v>80.5208333333333</v>
      </c>
      <c r="AT21" s="12">
        <f t="shared" si="4"/>
        <v>3995</v>
      </c>
      <c r="AU21" s="12">
        <f t="shared" si="5"/>
        <v>51.5</v>
      </c>
      <c r="AV21" s="12">
        <f t="shared" si="6"/>
        <v>77.5728155339806</v>
      </c>
      <c r="AW21" s="12">
        <f t="shared" si="14"/>
        <v>0</v>
      </c>
      <c r="AX21" s="12">
        <f t="shared" si="7"/>
        <v>77.5728155339806</v>
      </c>
    </row>
    <row r="22" ht="16" customHeight="1" spans="1:50">
      <c r="A22" s="4">
        <v>19</v>
      </c>
      <c r="B22" s="15" t="s">
        <v>89</v>
      </c>
      <c r="C22" s="15" t="s">
        <v>90</v>
      </c>
      <c r="D22" s="5">
        <v>79</v>
      </c>
      <c r="E22" s="5">
        <v>88</v>
      </c>
      <c r="F22" s="5">
        <v>84</v>
      </c>
      <c r="G22" s="5">
        <v>76</v>
      </c>
      <c r="H22" s="5">
        <v>76</v>
      </c>
      <c r="I22" s="15" t="s">
        <v>54</v>
      </c>
      <c r="J22" s="15" t="s">
        <v>49</v>
      </c>
      <c r="K22" s="15" t="s">
        <v>49</v>
      </c>
      <c r="L22" s="5">
        <v>77</v>
      </c>
      <c r="M22" s="5">
        <v>70</v>
      </c>
      <c r="N22" s="5">
        <v>83</v>
      </c>
      <c r="O22" s="15" t="s">
        <v>49</v>
      </c>
      <c r="P22" s="5">
        <v>67</v>
      </c>
      <c r="Q22" s="15" t="s">
        <v>49</v>
      </c>
      <c r="R22" s="5">
        <v>60</v>
      </c>
      <c r="S22" s="5">
        <v>83</v>
      </c>
      <c r="T22" s="10">
        <f t="shared" si="15"/>
        <v>2093</v>
      </c>
      <c r="U22" s="10">
        <f t="shared" si="16"/>
        <v>27.5</v>
      </c>
      <c r="V22" s="10">
        <f t="shared" si="0"/>
        <v>76.1090909090909</v>
      </c>
      <c r="X22" s="15" t="s">
        <v>89</v>
      </c>
      <c r="Y22" s="15" t="s">
        <v>90</v>
      </c>
      <c r="Z22" s="15" t="s">
        <v>49</v>
      </c>
      <c r="AA22" s="4">
        <v>80</v>
      </c>
      <c r="AB22" s="4">
        <v>92</v>
      </c>
      <c r="AC22" s="15" t="s">
        <v>49</v>
      </c>
      <c r="AD22" s="5">
        <v>67</v>
      </c>
      <c r="AE22" s="15" t="s">
        <v>61</v>
      </c>
      <c r="AF22" s="15" t="s">
        <v>49</v>
      </c>
      <c r="AG22" s="15" t="s">
        <v>49</v>
      </c>
      <c r="AH22" s="15" t="s">
        <v>49</v>
      </c>
      <c r="AI22" s="4">
        <v>76</v>
      </c>
      <c r="AJ22" s="15" t="s">
        <v>49</v>
      </c>
      <c r="AK22" s="4">
        <v>80</v>
      </c>
      <c r="AL22" s="15" t="s">
        <v>49</v>
      </c>
      <c r="AM22" s="4">
        <v>83</v>
      </c>
      <c r="AN22" s="4">
        <v>82</v>
      </c>
      <c r="AO22" s="15" t="s">
        <v>49</v>
      </c>
      <c r="AP22" s="15" t="s">
        <v>49</v>
      </c>
      <c r="AQ22" s="12">
        <f t="shared" si="19"/>
        <v>1883.5</v>
      </c>
      <c r="AR22" s="12">
        <f t="shared" si="20"/>
        <v>24</v>
      </c>
      <c r="AS22" s="12">
        <f t="shared" si="3"/>
        <v>78.4791666666667</v>
      </c>
      <c r="AT22" s="12">
        <f t="shared" si="4"/>
        <v>3976.5</v>
      </c>
      <c r="AU22" s="12">
        <f t="shared" si="5"/>
        <v>51.5</v>
      </c>
      <c r="AV22" s="12">
        <f t="shared" si="6"/>
        <v>77.2135922330097</v>
      </c>
      <c r="AW22" s="12">
        <f t="shared" si="14"/>
        <v>0</v>
      </c>
      <c r="AX22" s="12">
        <f t="shared" si="7"/>
        <v>77.2135922330097</v>
      </c>
    </row>
    <row r="23" ht="16" customHeight="1" spans="1:50">
      <c r="A23" s="6">
        <v>20</v>
      </c>
      <c r="B23" s="15" t="s">
        <v>91</v>
      </c>
      <c r="C23" s="16" t="s">
        <v>92</v>
      </c>
      <c r="D23" s="5">
        <v>81</v>
      </c>
      <c r="E23" s="5">
        <v>87</v>
      </c>
      <c r="F23" s="5">
        <v>63</v>
      </c>
      <c r="G23" s="5">
        <v>63</v>
      </c>
      <c r="H23" s="5">
        <v>80</v>
      </c>
      <c r="I23" s="15" t="s">
        <v>61</v>
      </c>
      <c r="J23" s="15" t="s">
        <v>49</v>
      </c>
      <c r="K23" s="15" t="s">
        <v>49</v>
      </c>
      <c r="L23" s="5">
        <v>82</v>
      </c>
      <c r="M23" s="5">
        <v>66</v>
      </c>
      <c r="N23" s="15" t="s">
        <v>49</v>
      </c>
      <c r="O23" s="5">
        <v>71</v>
      </c>
      <c r="P23" s="5">
        <v>76</v>
      </c>
      <c r="Q23" s="15" t="s">
        <v>61</v>
      </c>
      <c r="R23" s="15" t="s">
        <v>93</v>
      </c>
      <c r="S23" s="5">
        <v>93</v>
      </c>
      <c r="T23" s="10">
        <f>D23*2.5+E23*0.5+F23*3+G23*2+H23*2.5+I23++L23*3.5+M23*3+O23*2.5+P23*3+Q23*2+R23*2.5+S23*2</f>
        <v>2187.5</v>
      </c>
      <c r="U23" s="10">
        <f>2.5+0.5+3+2+2.5+1+3.5+3+2.5+3+2+2.5+2</f>
        <v>30</v>
      </c>
      <c r="V23" s="10">
        <f t="shared" si="0"/>
        <v>72.9166666666667</v>
      </c>
      <c r="X23" s="15" t="s">
        <v>91</v>
      </c>
      <c r="Y23" s="15" t="s">
        <v>92</v>
      </c>
      <c r="Z23" s="15" t="s">
        <v>49</v>
      </c>
      <c r="AA23" s="4">
        <v>75</v>
      </c>
      <c r="AB23" s="4">
        <v>87</v>
      </c>
      <c r="AC23" s="15" t="s">
        <v>49</v>
      </c>
      <c r="AD23" s="5">
        <v>72</v>
      </c>
      <c r="AE23" s="15" t="s">
        <v>61</v>
      </c>
      <c r="AF23" s="5">
        <v>70</v>
      </c>
      <c r="AG23" s="15" t="s">
        <v>49</v>
      </c>
      <c r="AH23" s="15" t="s">
        <v>49</v>
      </c>
      <c r="AI23" s="4">
        <v>86</v>
      </c>
      <c r="AJ23" s="5">
        <v>83</v>
      </c>
      <c r="AK23" s="4">
        <v>81</v>
      </c>
      <c r="AL23" s="5">
        <v>94</v>
      </c>
      <c r="AM23" s="4">
        <v>78</v>
      </c>
      <c r="AN23" s="4">
        <v>77</v>
      </c>
      <c r="AO23" s="15" t="s">
        <v>49</v>
      </c>
      <c r="AP23" s="15" t="s">
        <v>49</v>
      </c>
      <c r="AQ23" s="12">
        <f>AA23*2+AB23*1.5+AD23*3.5+AE23+AF23*1.5+AI23*4.5+AJ23*4+AK23*6+AL23*2+AM23*3+AN23*2.5</f>
        <v>2532</v>
      </c>
      <c r="AR23" s="12">
        <f>2+1.5+3.5+1+1.5+4.5+4+6+2+3+2.5</f>
        <v>31.5</v>
      </c>
      <c r="AS23" s="12">
        <f t="shared" si="3"/>
        <v>80.3809523809524</v>
      </c>
      <c r="AT23" s="12">
        <f t="shared" si="4"/>
        <v>4719.5</v>
      </c>
      <c r="AU23" s="12">
        <f t="shared" si="5"/>
        <v>61.5</v>
      </c>
      <c r="AV23" s="12">
        <f t="shared" si="6"/>
        <v>76.739837398374</v>
      </c>
      <c r="AW23" s="12">
        <v>0</v>
      </c>
      <c r="AX23" s="12">
        <f t="shared" si="7"/>
        <v>76.739837398374</v>
      </c>
    </row>
    <row r="24" ht="16" customHeight="1" spans="1:50">
      <c r="A24" s="4">
        <v>21</v>
      </c>
      <c r="B24" s="15" t="s">
        <v>94</v>
      </c>
      <c r="C24" s="15" t="s">
        <v>95</v>
      </c>
      <c r="D24" s="5">
        <v>91</v>
      </c>
      <c r="E24" s="5">
        <v>88</v>
      </c>
      <c r="F24" s="5">
        <v>65</v>
      </c>
      <c r="G24" s="5">
        <v>71</v>
      </c>
      <c r="H24" s="5">
        <v>71</v>
      </c>
      <c r="I24" s="15" t="s">
        <v>66</v>
      </c>
      <c r="J24" s="15" t="s">
        <v>49</v>
      </c>
      <c r="K24" s="15" t="s">
        <v>49</v>
      </c>
      <c r="L24" s="5">
        <v>76</v>
      </c>
      <c r="M24" s="5">
        <v>69</v>
      </c>
      <c r="N24" s="5">
        <v>83</v>
      </c>
      <c r="O24" s="15" t="s">
        <v>49</v>
      </c>
      <c r="P24" s="5">
        <v>72</v>
      </c>
      <c r="Q24" s="15" t="s">
        <v>49</v>
      </c>
      <c r="R24" s="5">
        <v>76</v>
      </c>
      <c r="S24" s="5">
        <v>60</v>
      </c>
      <c r="T24" s="10">
        <f>D24*2.5+E24*0.5+F24*3+G24*2+H24*2.5+I24+L24*3.5+M24*3+N24*2+P24*3+R24*2.5+S24*2</f>
        <v>2016</v>
      </c>
      <c r="U24" s="10">
        <f>2.5+0.5+3+2+2.5+1+3.5+3+3+2.5+2+2</f>
        <v>27.5</v>
      </c>
      <c r="V24" s="10">
        <f t="shared" si="0"/>
        <v>73.3090909090909</v>
      </c>
      <c r="X24" s="15" t="s">
        <v>94</v>
      </c>
      <c r="Y24" s="15" t="s">
        <v>95</v>
      </c>
      <c r="Z24" s="15" t="s">
        <v>49</v>
      </c>
      <c r="AA24" s="4">
        <v>76</v>
      </c>
      <c r="AB24" s="4">
        <v>88</v>
      </c>
      <c r="AC24" s="15" t="s">
        <v>49</v>
      </c>
      <c r="AD24" s="5">
        <v>81</v>
      </c>
      <c r="AE24" s="15" t="s">
        <v>48</v>
      </c>
      <c r="AF24" s="15" t="s">
        <v>49</v>
      </c>
      <c r="AG24" s="15" t="s">
        <v>49</v>
      </c>
      <c r="AH24" s="15" t="s">
        <v>49</v>
      </c>
      <c r="AI24" s="4">
        <v>84</v>
      </c>
      <c r="AJ24" s="15" t="s">
        <v>49</v>
      </c>
      <c r="AK24" s="4">
        <v>75</v>
      </c>
      <c r="AL24" s="15" t="s">
        <v>49</v>
      </c>
      <c r="AM24" s="4">
        <v>79</v>
      </c>
      <c r="AN24" s="4">
        <v>81</v>
      </c>
      <c r="AO24" s="15" t="s">
        <v>49</v>
      </c>
      <c r="AP24" s="15" t="s">
        <v>49</v>
      </c>
      <c r="AQ24" s="12">
        <f>+AA24*2+AB24*1.5+AD24*3.5+AE24+AI24*4.5+AK24*6+AM24*3+AN24*2.5</f>
        <v>1920</v>
      </c>
      <c r="AR24" s="12">
        <f>2+1.5+3.5+1+4.5+6+3+2.5</f>
        <v>24</v>
      </c>
      <c r="AS24" s="12">
        <f t="shared" si="3"/>
        <v>80</v>
      </c>
      <c r="AT24" s="12">
        <f t="shared" si="4"/>
        <v>3936</v>
      </c>
      <c r="AU24" s="12">
        <f t="shared" si="5"/>
        <v>51.5</v>
      </c>
      <c r="AV24" s="12">
        <f t="shared" si="6"/>
        <v>76.4271844660194</v>
      </c>
      <c r="AW24" s="12">
        <f t="shared" ref="AW24:AW27" si="21">0</f>
        <v>0</v>
      </c>
      <c r="AX24" s="12">
        <f t="shared" si="7"/>
        <v>76.4271844660194</v>
      </c>
    </row>
    <row r="25" ht="16" customHeight="1" spans="1:50">
      <c r="A25" s="6">
        <v>22</v>
      </c>
      <c r="B25" s="15" t="s">
        <v>96</v>
      </c>
      <c r="C25" s="16" t="s">
        <v>97</v>
      </c>
      <c r="D25" s="5">
        <v>92</v>
      </c>
      <c r="E25" s="5">
        <v>87</v>
      </c>
      <c r="F25" s="5">
        <v>72</v>
      </c>
      <c r="G25" s="5">
        <v>81</v>
      </c>
      <c r="H25" s="5">
        <v>66</v>
      </c>
      <c r="I25" s="15" t="s">
        <v>54</v>
      </c>
      <c r="J25" s="15" t="s">
        <v>49</v>
      </c>
      <c r="K25" s="15" t="s">
        <v>49</v>
      </c>
      <c r="L25" s="5">
        <v>87</v>
      </c>
      <c r="M25" s="15" t="s">
        <v>98</v>
      </c>
      <c r="N25" s="5">
        <v>81</v>
      </c>
      <c r="O25" s="15" t="s">
        <v>49</v>
      </c>
      <c r="P25" s="5">
        <v>60</v>
      </c>
      <c r="Q25" s="15" t="s">
        <v>49</v>
      </c>
      <c r="R25" s="5">
        <v>68</v>
      </c>
      <c r="S25" s="5">
        <v>75</v>
      </c>
      <c r="T25" s="10">
        <f>D25*2.5+E25*0.5+F25*3+G25*2+H25*2.5+I25+L25*3.5+M25*3+N25*2+P25*3+R25*2.5+S25*2</f>
        <v>2013</v>
      </c>
      <c r="U25" s="10">
        <f>2.5+0.5+3+2+2.5+1+3.5+3+3+2.5+2+2</f>
        <v>27.5</v>
      </c>
      <c r="V25" s="10">
        <f t="shared" si="0"/>
        <v>73.2</v>
      </c>
      <c r="X25" s="15" t="s">
        <v>96</v>
      </c>
      <c r="Y25" s="15" t="s">
        <v>97</v>
      </c>
      <c r="Z25" s="15" t="s">
        <v>49</v>
      </c>
      <c r="AA25" s="4">
        <v>70</v>
      </c>
      <c r="AB25" s="4">
        <v>88</v>
      </c>
      <c r="AC25" s="15" t="s">
        <v>49</v>
      </c>
      <c r="AD25" s="5">
        <v>92</v>
      </c>
      <c r="AE25" s="15" t="s">
        <v>48</v>
      </c>
      <c r="AF25" s="15" t="s">
        <v>49</v>
      </c>
      <c r="AG25" s="15" t="s">
        <v>49</v>
      </c>
      <c r="AH25" s="15" t="s">
        <v>49</v>
      </c>
      <c r="AI25" s="4">
        <v>72</v>
      </c>
      <c r="AJ25" s="15" t="s">
        <v>49</v>
      </c>
      <c r="AK25" s="4">
        <v>79</v>
      </c>
      <c r="AL25" s="15" t="s">
        <v>49</v>
      </c>
      <c r="AM25" s="4">
        <v>75</v>
      </c>
      <c r="AN25" s="4">
        <v>84</v>
      </c>
      <c r="AO25" s="15" t="s">
        <v>49</v>
      </c>
      <c r="AP25" s="15" t="s">
        <v>49</v>
      </c>
      <c r="AQ25" s="12">
        <f>+AA25*2+AB25*1.5+AD25*3.5+AE25+AI25*4.5+AK25*6+AM25*3+AN25*2.5</f>
        <v>1912</v>
      </c>
      <c r="AR25" s="12">
        <f>2+1.5+3.5+1+4.5+6+3+2.5</f>
        <v>24</v>
      </c>
      <c r="AS25" s="12">
        <f t="shared" si="3"/>
        <v>79.6666666666667</v>
      </c>
      <c r="AT25" s="12">
        <f t="shared" si="4"/>
        <v>3925</v>
      </c>
      <c r="AU25" s="12">
        <f t="shared" si="5"/>
        <v>51.5</v>
      </c>
      <c r="AV25" s="12">
        <f t="shared" si="6"/>
        <v>76.2135922330097</v>
      </c>
      <c r="AW25" s="12">
        <f t="shared" si="21"/>
        <v>0</v>
      </c>
      <c r="AX25" s="12">
        <f t="shared" si="7"/>
        <v>76.2135922330097</v>
      </c>
    </row>
    <row r="26" ht="16" customHeight="1" spans="1:50">
      <c r="A26" s="4">
        <v>23</v>
      </c>
      <c r="B26" s="15" t="s">
        <v>99</v>
      </c>
      <c r="C26" s="15" t="s">
        <v>100</v>
      </c>
      <c r="D26" s="5">
        <v>71</v>
      </c>
      <c r="E26" s="5">
        <v>90</v>
      </c>
      <c r="F26" s="5">
        <v>76</v>
      </c>
      <c r="G26" s="5">
        <v>75</v>
      </c>
      <c r="H26" s="5">
        <v>60</v>
      </c>
      <c r="I26" s="15" t="s">
        <v>66</v>
      </c>
      <c r="J26" s="15" t="s">
        <v>49</v>
      </c>
      <c r="K26" s="15" t="s">
        <v>49</v>
      </c>
      <c r="L26" s="5">
        <v>72</v>
      </c>
      <c r="M26" s="5">
        <v>71</v>
      </c>
      <c r="N26" s="15" t="s">
        <v>49</v>
      </c>
      <c r="O26" s="15" t="s">
        <v>49</v>
      </c>
      <c r="P26" s="5">
        <v>70</v>
      </c>
      <c r="Q26" s="15" t="s">
        <v>49</v>
      </c>
      <c r="R26" s="5">
        <v>62</v>
      </c>
      <c r="S26" s="5">
        <v>95</v>
      </c>
      <c r="T26" s="10">
        <f t="shared" ref="T26:T28" si="22">D26*2.5+E26*0.5+F26*3+G26*2+H26*2.5+I26+L26*3.5+M26*3+P26*3+R26*2.5+S26*2</f>
        <v>1835.5</v>
      </c>
      <c r="U26" s="10">
        <f t="shared" ref="U26:U32" si="23">2.5+0.5+3+2+2.5+1+3.5+3+3+2.5+2</f>
        <v>25.5</v>
      </c>
      <c r="V26" s="10">
        <f t="shared" si="0"/>
        <v>71.9803921568627</v>
      </c>
      <c r="X26" s="15" t="s">
        <v>99</v>
      </c>
      <c r="Y26" s="15" t="s">
        <v>100</v>
      </c>
      <c r="Z26" s="15" t="s">
        <v>49</v>
      </c>
      <c r="AA26" s="4">
        <v>76</v>
      </c>
      <c r="AB26" s="4">
        <v>86</v>
      </c>
      <c r="AC26" s="15" t="s">
        <v>49</v>
      </c>
      <c r="AD26" s="5">
        <v>61</v>
      </c>
      <c r="AE26" s="15" t="s">
        <v>48</v>
      </c>
      <c r="AF26" s="15" t="s">
        <v>49</v>
      </c>
      <c r="AG26" s="15" t="s">
        <v>49</v>
      </c>
      <c r="AH26" s="15" t="s">
        <v>49</v>
      </c>
      <c r="AI26" s="4">
        <v>80</v>
      </c>
      <c r="AJ26" s="15" t="s">
        <v>49</v>
      </c>
      <c r="AK26" s="4">
        <v>81</v>
      </c>
      <c r="AL26" s="5">
        <v>87</v>
      </c>
      <c r="AM26" s="4">
        <v>76</v>
      </c>
      <c r="AN26" s="4">
        <v>87</v>
      </c>
      <c r="AO26" s="15" t="s">
        <v>49</v>
      </c>
      <c r="AP26" s="15" t="s">
        <v>49</v>
      </c>
      <c r="AQ26" s="12">
        <f t="shared" ref="AQ26:AQ29" si="24">AA26*2+AB26*1.5+AD26*3.5+AE26+AI26*4.5+AK26*6+AL26*2+AM26*3+AN26*2.5</f>
        <v>2045</v>
      </c>
      <c r="AR26" s="12">
        <f t="shared" ref="AR26:AR29" si="25">2+1.5+3.5+1+4.5+6+2+3+2.5</f>
        <v>26</v>
      </c>
      <c r="AS26" s="12">
        <f t="shared" si="3"/>
        <v>78.6538461538462</v>
      </c>
      <c r="AT26" s="12">
        <f t="shared" si="4"/>
        <v>3880.5</v>
      </c>
      <c r="AU26" s="12">
        <f t="shared" si="5"/>
        <v>51.5</v>
      </c>
      <c r="AV26" s="12">
        <f t="shared" si="6"/>
        <v>75.3495145631068</v>
      </c>
      <c r="AW26" s="12">
        <v>0</v>
      </c>
      <c r="AX26" s="12">
        <f t="shared" si="7"/>
        <v>75.3495145631068</v>
      </c>
    </row>
    <row r="27" ht="16" customHeight="1" spans="1:50">
      <c r="A27" s="4">
        <v>24</v>
      </c>
      <c r="B27" s="15" t="s">
        <v>101</v>
      </c>
      <c r="C27" s="15" t="s">
        <v>102</v>
      </c>
      <c r="D27" s="5">
        <v>85</v>
      </c>
      <c r="E27" s="5">
        <v>84</v>
      </c>
      <c r="F27" s="5">
        <v>79</v>
      </c>
      <c r="G27" s="5">
        <v>63</v>
      </c>
      <c r="H27" s="5">
        <v>62</v>
      </c>
      <c r="I27" s="15" t="s">
        <v>48</v>
      </c>
      <c r="J27" s="15" t="s">
        <v>49</v>
      </c>
      <c r="K27" s="15" t="s">
        <v>49</v>
      </c>
      <c r="L27" s="5">
        <v>62</v>
      </c>
      <c r="M27" s="5">
        <v>82</v>
      </c>
      <c r="N27" s="15" t="s">
        <v>49</v>
      </c>
      <c r="O27" s="15" t="s">
        <v>49</v>
      </c>
      <c r="P27" s="5">
        <v>74</v>
      </c>
      <c r="Q27" s="15" t="s">
        <v>49</v>
      </c>
      <c r="R27" s="5">
        <v>71</v>
      </c>
      <c r="S27" s="5">
        <v>80</v>
      </c>
      <c r="T27" s="10">
        <f t="shared" si="22"/>
        <v>1880</v>
      </c>
      <c r="U27" s="10">
        <f t="shared" si="23"/>
        <v>25.5</v>
      </c>
      <c r="V27" s="10">
        <f t="shared" si="0"/>
        <v>73.7254901960784</v>
      </c>
      <c r="X27" s="15" t="s">
        <v>101</v>
      </c>
      <c r="Y27" s="15" t="s">
        <v>102</v>
      </c>
      <c r="Z27" s="15" t="s">
        <v>49</v>
      </c>
      <c r="AA27" s="4">
        <v>87</v>
      </c>
      <c r="AB27" s="4">
        <v>72</v>
      </c>
      <c r="AC27" s="15" t="s">
        <v>49</v>
      </c>
      <c r="AD27" s="5">
        <v>71</v>
      </c>
      <c r="AE27" s="15" t="s">
        <v>61</v>
      </c>
      <c r="AF27" s="15" t="s">
        <v>49</v>
      </c>
      <c r="AG27" s="15" t="s">
        <v>49</v>
      </c>
      <c r="AH27" s="15" t="s">
        <v>49</v>
      </c>
      <c r="AI27" s="4">
        <v>60</v>
      </c>
      <c r="AJ27" s="15" t="s">
        <v>49</v>
      </c>
      <c r="AK27" s="4">
        <v>85</v>
      </c>
      <c r="AL27" s="5">
        <v>95</v>
      </c>
      <c r="AM27" s="4">
        <v>74</v>
      </c>
      <c r="AN27" s="4">
        <v>73</v>
      </c>
      <c r="AO27" s="15" t="s">
        <v>49</v>
      </c>
      <c r="AP27" s="15" t="s">
        <v>49</v>
      </c>
      <c r="AQ27" s="12">
        <f t="shared" si="24"/>
        <v>1980</v>
      </c>
      <c r="AR27" s="12">
        <f t="shared" si="25"/>
        <v>26</v>
      </c>
      <c r="AS27" s="12">
        <f t="shared" si="3"/>
        <v>76.1538461538462</v>
      </c>
      <c r="AT27" s="12">
        <f t="shared" si="4"/>
        <v>3860</v>
      </c>
      <c r="AU27" s="12">
        <f t="shared" si="5"/>
        <v>51.5</v>
      </c>
      <c r="AV27" s="12">
        <f t="shared" si="6"/>
        <v>74.9514563106796</v>
      </c>
      <c r="AW27" s="12">
        <f t="shared" si="21"/>
        <v>0</v>
      </c>
      <c r="AX27" s="12">
        <f t="shared" si="7"/>
        <v>74.9514563106796</v>
      </c>
    </row>
    <row r="28" ht="16" customHeight="1" spans="1:50">
      <c r="A28" s="6">
        <v>25</v>
      </c>
      <c r="B28" s="15" t="s">
        <v>103</v>
      </c>
      <c r="C28" s="15" t="s">
        <v>104</v>
      </c>
      <c r="D28" s="5">
        <v>63</v>
      </c>
      <c r="E28" s="5">
        <v>84</v>
      </c>
      <c r="F28" s="5">
        <v>78</v>
      </c>
      <c r="G28" s="5">
        <v>61</v>
      </c>
      <c r="H28" s="5">
        <v>69</v>
      </c>
      <c r="I28" s="15" t="s">
        <v>61</v>
      </c>
      <c r="J28" s="15" t="s">
        <v>49</v>
      </c>
      <c r="K28" s="15" t="s">
        <v>49</v>
      </c>
      <c r="L28" s="5">
        <v>85</v>
      </c>
      <c r="M28" s="5">
        <v>83</v>
      </c>
      <c r="N28" s="15" t="s">
        <v>49</v>
      </c>
      <c r="O28" s="15" t="s">
        <v>49</v>
      </c>
      <c r="P28" s="5">
        <v>62</v>
      </c>
      <c r="Q28" s="15" t="s">
        <v>49</v>
      </c>
      <c r="R28" s="5">
        <v>62</v>
      </c>
      <c r="S28" s="5">
        <v>75</v>
      </c>
      <c r="T28" s="10">
        <f t="shared" si="22"/>
        <v>1840.5</v>
      </c>
      <c r="U28" s="10">
        <f t="shared" si="23"/>
        <v>25.5</v>
      </c>
      <c r="V28" s="10">
        <f t="shared" si="0"/>
        <v>72.1764705882353</v>
      </c>
      <c r="X28" s="15" t="s">
        <v>103</v>
      </c>
      <c r="Y28" s="16" t="s">
        <v>104</v>
      </c>
      <c r="Z28" s="15" t="s">
        <v>49</v>
      </c>
      <c r="AA28" s="4">
        <v>78</v>
      </c>
      <c r="AB28" s="4">
        <v>80</v>
      </c>
      <c r="AC28" s="15" t="s">
        <v>49</v>
      </c>
      <c r="AD28" s="5">
        <v>75</v>
      </c>
      <c r="AE28" s="15" t="s">
        <v>61</v>
      </c>
      <c r="AF28" s="15" t="s">
        <v>49</v>
      </c>
      <c r="AG28" s="15" t="s">
        <v>49</v>
      </c>
      <c r="AH28" s="15" t="s">
        <v>49</v>
      </c>
      <c r="AI28" s="4">
        <v>77</v>
      </c>
      <c r="AJ28" s="15" t="s">
        <v>49</v>
      </c>
      <c r="AK28" s="4">
        <v>86</v>
      </c>
      <c r="AL28" s="5">
        <v>87</v>
      </c>
      <c r="AM28" s="4">
        <v>57</v>
      </c>
      <c r="AN28" s="4">
        <v>76</v>
      </c>
      <c r="AO28" s="15" t="s">
        <v>49</v>
      </c>
      <c r="AP28" s="15" t="s">
        <v>49</v>
      </c>
      <c r="AQ28" s="12">
        <f t="shared" si="24"/>
        <v>2011</v>
      </c>
      <c r="AR28" s="12">
        <f t="shared" si="25"/>
        <v>26</v>
      </c>
      <c r="AS28" s="12">
        <f t="shared" si="3"/>
        <v>77.3461538461538</v>
      </c>
      <c r="AT28" s="12">
        <f t="shared" si="4"/>
        <v>3851.5</v>
      </c>
      <c r="AU28" s="12">
        <f t="shared" si="5"/>
        <v>51.5</v>
      </c>
      <c r="AV28" s="12">
        <f t="shared" si="6"/>
        <v>74.7864077669903</v>
      </c>
      <c r="AW28" s="12">
        <v>0</v>
      </c>
      <c r="AX28" s="12">
        <f t="shared" si="7"/>
        <v>74.7864077669903</v>
      </c>
    </row>
    <row r="29" ht="16" customHeight="1" spans="1:50">
      <c r="A29" s="6">
        <v>26</v>
      </c>
      <c r="B29" s="15" t="s">
        <v>105</v>
      </c>
      <c r="C29" s="16" t="s">
        <v>106</v>
      </c>
      <c r="D29" s="5">
        <v>65</v>
      </c>
      <c r="E29" s="5">
        <v>81</v>
      </c>
      <c r="F29" s="5">
        <v>62</v>
      </c>
      <c r="G29" s="15" t="s">
        <v>76</v>
      </c>
      <c r="H29" s="5">
        <v>65</v>
      </c>
      <c r="I29" s="15" t="s">
        <v>61</v>
      </c>
      <c r="J29" s="15" t="s">
        <v>49</v>
      </c>
      <c r="K29" s="15" t="s">
        <v>49</v>
      </c>
      <c r="L29" s="5">
        <v>63</v>
      </c>
      <c r="M29" s="5">
        <v>65</v>
      </c>
      <c r="N29" s="15" t="s">
        <v>49</v>
      </c>
      <c r="O29" s="15" t="s">
        <v>49</v>
      </c>
      <c r="P29" s="5">
        <v>76</v>
      </c>
      <c r="Q29" s="15" t="s">
        <v>49</v>
      </c>
      <c r="R29" s="5">
        <v>60</v>
      </c>
      <c r="S29" s="5">
        <v>71</v>
      </c>
      <c r="T29" s="10">
        <f>D29*2.5+E29*0.5+F29*3+G29*2+H29*2.5+I29++L29*3.5+M29*3+P29*3+R29*2.5+S29*2</f>
        <v>1670</v>
      </c>
      <c r="U29" s="10">
        <f t="shared" si="23"/>
        <v>25.5</v>
      </c>
      <c r="V29" s="10">
        <f t="shared" si="0"/>
        <v>65.4901960784314</v>
      </c>
      <c r="X29" s="15" t="s">
        <v>105</v>
      </c>
      <c r="Y29" s="15" t="s">
        <v>106</v>
      </c>
      <c r="Z29" s="15" t="s">
        <v>49</v>
      </c>
      <c r="AA29" s="4">
        <v>89</v>
      </c>
      <c r="AB29" s="4">
        <v>79</v>
      </c>
      <c r="AC29" s="15" t="s">
        <v>49</v>
      </c>
      <c r="AD29" s="5">
        <v>91</v>
      </c>
      <c r="AE29" s="15" t="s">
        <v>61</v>
      </c>
      <c r="AF29" s="15" t="s">
        <v>49</v>
      </c>
      <c r="AG29" s="15" t="s">
        <v>49</v>
      </c>
      <c r="AH29" s="15" t="s">
        <v>49</v>
      </c>
      <c r="AI29" s="4">
        <v>80</v>
      </c>
      <c r="AJ29" s="15" t="s">
        <v>49</v>
      </c>
      <c r="AK29" s="4">
        <v>79</v>
      </c>
      <c r="AL29" s="5">
        <v>88</v>
      </c>
      <c r="AM29" s="4">
        <v>85</v>
      </c>
      <c r="AN29" s="4">
        <v>80</v>
      </c>
      <c r="AO29" s="15" t="s">
        <v>49</v>
      </c>
      <c r="AP29" s="15" t="s">
        <v>49</v>
      </c>
      <c r="AQ29" s="12">
        <f t="shared" si="24"/>
        <v>2155</v>
      </c>
      <c r="AR29" s="12">
        <f t="shared" si="25"/>
        <v>26</v>
      </c>
      <c r="AS29" s="12">
        <f t="shared" si="3"/>
        <v>82.8846153846154</v>
      </c>
      <c r="AT29" s="12">
        <f t="shared" si="4"/>
        <v>3825</v>
      </c>
      <c r="AU29" s="12">
        <f t="shared" si="5"/>
        <v>51.5</v>
      </c>
      <c r="AV29" s="12">
        <f t="shared" si="6"/>
        <v>74.2718446601942</v>
      </c>
      <c r="AW29" s="12">
        <v>0</v>
      </c>
      <c r="AX29" s="12">
        <f t="shared" si="7"/>
        <v>74.2718446601942</v>
      </c>
    </row>
    <row r="30" ht="16" customHeight="1" spans="1:50">
      <c r="A30" s="6">
        <v>27</v>
      </c>
      <c r="B30" s="15" t="s">
        <v>107</v>
      </c>
      <c r="C30" s="16" t="s">
        <v>108</v>
      </c>
      <c r="D30" s="5">
        <v>84</v>
      </c>
      <c r="E30" s="5">
        <v>85</v>
      </c>
      <c r="F30" s="5">
        <v>85</v>
      </c>
      <c r="G30" s="5">
        <v>80</v>
      </c>
      <c r="H30" s="15" t="s">
        <v>109</v>
      </c>
      <c r="I30" s="15" t="s">
        <v>110</v>
      </c>
      <c r="J30" s="15" t="s">
        <v>49</v>
      </c>
      <c r="K30" s="15" t="s">
        <v>49</v>
      </c>
      <c r="L30" s="5">
        <v>76</v>
      </c>
      <c r="M30" s="5">
        <v>78</v>
      </c>
      <c r="N30" s="15" t="s">
        <v>49</v>
      </c>
      <c r="O30" s="15" t="s">
        <v>49</v>
      </c>
      <c r="P30" s="5">
        <v>63</v>
      </c>
      <c r="Q30" s="15" t="s">
        <v>49</v>
      </c>
      <c r="R30" s="5">
        <v>82</v>
      </c>
      <c r="S30" s="5">
        <v>80</v>
      </c>
      <c r="T30" s="10">
        <f t="shared" ref="T30:T38" si="26">D30*2.5+E30*0.5+F30*3+G30*2+H30*2.5+I30+L30*3.5+M30*3+P30*3+R30*2.5+S30*2</f>
        <v>1909</v>
      </c>
      <c r="U30" s="10">
        <f t="shared" si="23"/>
        <v>25.5</v>
      </c>
      <c r="V30" s="10">
        <f t="shared" si="0"/>
        <v>74.8627450980392</v>
      </c>
      <c r="X30" s="15" t="s">
        <v>107</v>
      </c>
      <c r="Y30" s="15" t="s">
        <v>108</v>
      </c>
      <c r="Z30" s="5">
        <v>76</v>
      </c>
      <c r="AA30" s="4">
        <v>89</v>
      </c>
      <c r="AB30" s="4">
        <v>90</v>
      </c>
      <c r="AC30" s="15" t="s">
        <v>49</v>
      </c>
      <c r="AD30" s="5">
        <v>97</v>
      </c>
      <c r="AE30" s="15" t="s">
        <v>61</v>
      </c>
      <c r="AF30" s="15" t="s">
        <v>49</v>
      </c>
      <c r="AG30" s="15" t="s">
        <v>49</v>
      </c>
      <c r="AH30" s="15" t="s">
        <v>49</v>
      </c>
      <c r="AI30" s="4">
        <v>72</v>
      </c>
      <c r="AJ30" s="15" t="s">
        <v>49</v>
      </c>
      <c r="AK30" s="4">
        <v>78</v>
      </c>
      <c r="AL30" s="5">
        <v>73</v>
      </c>
      <c r="AM30" s="4">
        <v>77</v>
      </c>
      <c r="AN30" s="4">
        <v>67</v>
      </c>
      <c r="AO30" s="15" t="s">
        <v>49</v>
      </c>
      <c r="AP30" s="15" t="s">
        <v>49</v>
      </c>
      <c r="AQ30" s="12">
        <f t="shared" ref="AQ30:AQ32" si="27">Z30*4+AA30*2+AB30*1.5+AD30*3.5+AE30+AI30*4.5+AK30*6+AL30*2+AM30*3+AN30*2.5</f>
        <v>2368</v>
      </c>
      <c r="AR30" s="12">
        <f t="shared" ref="AR30:AR32" si="28">4+2+1.5+2.5+3.5+1+4.5+6+2+3+2.5</f>
        <v>32.5</v>
      </c>
      <c r="AS30" s="12">
        <f t="shared" si="3"/>
        <v>72.8615384615385</v>
      </c>
      <c r="AT30" s="12">
        <f t="shared" si="4"/>
        <v>4277</v>
      </c>
      <c r="AU30" s="12">
        <f t="shared" si="5"/>
        <v>58</v>
      </c>
      <c r="AV30" s="12">
        <f t="shared" si="6"/>
        <v>73.7413793103448</v>
      </c>
      <c r="AW30" s="12">
        <f t="shared" ref="AW30:AW35" si="29">0</f>
        <v>0</v>
      </c>
      <c r="AX30" s="12">
        <f t="shared" si="7"/>
        <v>73.7413793103448</v>
      </c>
    </row>
    <row r="31" ht="16" customHeight="1" spans="1:50">
      <c r="A31" s="4">
        <v>28</v>
      </c>
      <c r="B31" s="15" t="s">
        <v>111</v>
      </c>
      <c r="C31" s="15" t="s">
        <v>112</v>
      </c>
      <c r="D31" s="5">
        <v>82</v>
      </c>
      <c r="E31" s="5">
        <v>77</v>
      </c>
      <c r="F31" s="5">
        <v>63</v>
      </c>
      <c r="G31" s="5">
        <v>60</v>
      </c>
      <c r="H31" s="5">
        <v>81</v>
      </c>
      <c r="I31" s="15" t="s">
        <v>61</v>
      </c>
      <c r="J31" s="15" t="s">
        <v>49</v>
      </c>
      <c r="K31" s="15" t="s">
        <v>49</v>
      </c>
      <c r="L31" s="5">
        <v>76</v>
      </c>
      <c r="M31" s="5">
        <v>79</v>
      </c>
      <c r="N31" s="15" t="s">
        <v>49</v>
      </c>
      <c r="O31" s="15" t="s">
        <v>49</v>
      </c>
      <c r="P31" s="5">
        <v>68</v>
      </c>
      <c r="Q31" s="15" t="s">
        <v>49</v>
      </c>
      <c r="R31" s="5">
        <v>77</v>
      </c>
      <c r="S31" s="5">
        <v>72</v>
      </c>
      <c r="T31" s="10">
        <f>D31*2.5+E31*0.5+F31*3+G31*2+H31*2.5+I31++L31*3.5+M31*3+P31*3+R31*2.5+S31*2</f>
        <v>1873.5</v>
      </c>
      <c r="U31" s="10">
        <f t="shared" si="23"/>
        <v>25.5</v>
      </c>
      <c r="V31" s="10">
        <f t="shared" si="0"/>
        <v>73.4705882352941</v>
      </c>
      <c r="X31" s="15" t="s">
        <v>111</v>
      </c>
      <c r="Y31" s="15" t="s">
        <v>112</v>
      </c>
      <c r="Z31" s="5">
        <v>82</v>
      </c>
      <c r="AA31" s="4">
        <v>68</v>
      </c>
      <c r="AB31" s="4">
        <v>75</v>
      </c>
      <c r="AC31" s="15" t="s">
        <v>49</v>
      </c>
      <c r="AD31" s="5">
        <v>76</v>
      </c>
      <c r="AE31" s="15" t="s">
        <v>61</v>
      </c>
      <c r="AF31" s="15" t="s">
        <v>49</v>
      </c>
      <c r="AG31" s="15" t="s">
        <v>49</v>
      </c>
      <c r="AH31" s="15" t="s">
        <v>49</v>
      </c>
      <c r="AI31" s="4">
        <v>90</v>
      </c>
      <c r="AJ31" s="15" t="s">
        <v>49</v>
      </c>
      <c r="AK31" s="4">
        <v>82</v>
      </c>
      <c r="AL31" s="5">
        <v>93</v>
      </c>
      <c r="AM31" s="4">
        <v>68</v>
      </c>
      <c r="AN31" s="4">
        <v>78</v>
      </c>
      <c r="AO31" s="15" t="s">
        <v>49</v>
      </c>
      <c r="AP31" s="15" t="s">
        <v>49</v>
      </c>
      <c r="AQ31" s="12">
        <f t="shared" si="27"/>
        <v>2399.5</v>
      </c>
      <c r="AR31" s="12">
        <f t="shared" si="28"/>
        <v>32.5</v>
      </c>
      <c r="AS31" s="12">
        <f t="shared" si="3"/>
        <v>73.8307692307692</v>
      </c>
      <c r="AT31" s="12">
        <f t="shared" si="4"/>
        <v>4273</v>
      </c>
      <c r="AU31" s="12">
        <f t="shared" si="5"/>
        <v>58</v>
      </c>
      <c r="AV31" s="12">
        <f t="shared" si="6"/>
        <v>73.6724137931034</v>
      </c>
      <c r="AW31" s="12">
        <v>0</v>
      </c>
      <c r="AX31" s="12">
        <f t="shared" si="7"/>
        <v>73.6724137931034</v>
      </c>
    </row>
    <row r="32" ht="16" customHeight="1" spans="1:50">
      <c r="A32" s="6">
        <v>29</v>
      </c>
      <c r="B32" s="15" t="s">
        <v>113</v>
      </c>
      <c r="C32" s="15" t="s">
        <v>114</v>
      </c>
      <c r="D32" s="5">
        <v>89</v>
      </c>
      <c r="E32" s="5">
        <v>85</v>
      </c>
      <c r="F32" s="5">
        <v>72</v>
      </c>
      <c r="G32" s="5">
        <v>60</v>
      </c>
      <c r="H32" s="5">
        <v>73</v>
      </c>
      <c r="I32" s="15" t="s">
        <v>48</v>
      </c>
      <c r="J32" s="15" t="s">
        <v>49</v>
      </c>
      <c r="K32" s="15" t="s">
        <v>49</v>
      </c>
      <c r="L32" s="5">
        <v>80</v>
      </c>
      <c r="M32" s="5">
        <v>88</v>
      </c>
      <c r="N32" s="15" t="s">
        <v>49</v>
      </c>
      <c r="O32" s="15" t="s">
        <v>49</v>
      </c>
      <c r="P32" s="5">
        <v>73</v>
      </c>
      <c r="Q32" s="15" t="s">
        <v>49</v>
      </c>
      <c r="R32" s="5">
        <v>65</v>
      </c>
      <c r="S32" s="5">
        <v>85</v>
      </c>
      <c r="T32" s="10">
        <f t="shared" si="26"/>
        <v>1964</v>
      </c>
      <c r="U32" s="10">
        <f t="shared" si="23"/>
        <v>25.5</v>
      </c>
      <c r="V32" s="10">
        <f t="shared" si="0"/>
        <v>77.0196078431373</v>
      </c>
      <c r="X32" s="15" t="s">
        <v>113</v>
      </c>
      <c r="Y32" s="16" t="s">
        <v>114</v>
      </c>
      <c r="Z32" s="5">
        <v>92</v>
      </c>
      <c r="AA32" s="4">
        <v>86</v>
      </c>
      <c r="AB32" s="4">
        <v>75</v>
      </c>
      <c r="AC32" s="15" t="s">
        <v>49</v>
      </c>
      <c r="AD32" s="5">
        <v>81</v>
      </c>
      <c r="AE32" s="15" t="s">
        <v>66</v>
      </c>
      <c r="AF32" s="15" t="s">
        <v>49</v>
      </c>
      <c r="AG32" s="15" t="s">
        <v>49</v>
      </c>
      <c r="AH32" s="15" t="s">
        <v>49</v>
      </c>
      <c r="AI32" s="4">
        <v>55</v>
      </c>
      <c r="AJ32" s="15" t="s">
        <v>49</v>
      </c>
      <c r="AK32" s="4">
        <v>81</v>
      </c>
      <c r="AL32" s="5">
        <v>91</v>
      </c>
      <c r="AM32" s="4">
        <v>55</v>
      </c>
      <c r="AN32" s="4">
        <v>82</v>
      </c>
      <c r="AO32" s="15" t="s">
        <v>49</v>
      </c>
      <c r="AP32" s="15" t="s">
        <v>49</v>
      </c>
      <c r="AQ32" s="12">
        <f t="shared" si="27"/>
        <v>2286.5</v>
      </c>
      <c r="AR32" s="12">
        <f t="shared" si="28"/>
        <v>32.5</v>
      </c>
      <c r="AS32" s="12">
        <f t="shared" si="3"/>
        <v>70.3538461538461</v>
      </c>
      <c r="AT32" s="12">
        <f t="shared" si="4"/>
        <v>4250.5</v>
      </c>
      <c r="AU32" s="12">
        <f t="shared" si="5"/>
        <v>58</v>
      </c>
      <c r="AV32" s="12">
        <f t="shared" si="6"/>
        <v>73.2844827586207</v>
      </c>
      <c r="AW32" s="12">
        <v>0</v>
      </c>
      <c r="AX32" s="12">
        <f t="shared" si="7"/>
        <v>73.2844827586207</v>
      </c>
    </row>
    <row r="33" ht="16" customHeight="1" spans="1:50">
      <c r="A33" s="6">
        <v>30</v>
      </c>
      <c r="B33" s="15" t="s">
        <v>115</v>
      </c>
      <c r="C33" s="16" t="s">
        <v>116</v>
      </c>
      <c r="D33" s="5">
        <v>86</v>
      </c>
      <c r="E33" s="5">
        <v>86</v>
      </c>
      <c r="F33" s="5">
        <v>74</v>
      </c>
      <c r="G33" s="5">
        <v>74</v>
      </c>
      <c r="H33" s="5">
        <v>80</v>
      </c>
      <c r="I33" s="15" t="s">
        <v>61</v>
      </c>
      <c r="J33" s="15" t="s">
        <v>49</v>
      </c>
      <c r="K33" s="5">
        <v>73</v>
      </c>
      <c r="L33" s="5">
        <v>69</v>
      </c>
      <c r="M33" s="5">
        <v>70</v>
      </c>
      <c r="N33" s="15" t="s">
        <v>49</v>
      </c>
      <c r="O33" s="15" t="s">
        <v>49</v>
      </c>
      <c r="P33" s="5">
        <v>69</v>
      </c>
      <c r="Q33" s="15" t="s">
        <v>49</v>
      </c>
      <c r="R33" s="15" t="s">
        <v>117</v>
      </c>
      <c r="S33" s="15" t="s">
        <v>49</v>
      </c>
      <c r="T33" s="10">
        <f>D33*2.5+E33*0.5+F33*3+G33*2+H33*2.5+I33+K33*1.5+L33*3.5+M33*3+P33*3+R33*2.5</f>
        <v>1791</v>
      </c>
      <c r="U33" s="10">
        <f>2.5+0.5+3+2+2.5+1+3.5+3+3+2.5+1.5</f>
        <v>25</v>
      </c>
      <c r="V33" s="10">
        <f t="shared" si="0"/>
        <v>71.64</v>
      </c>
      <c r="X33" s="15" t="s">
        <v>115</v>
      </c>
      <c r="Y33" s="15" t="s">
        <v>116</v>
      </c>
      <c r="Z33" s="15" t="s">
        <v>49</v>
      </c>
      <c r="AA33" s="4">
        <v>73</v>
      </c>
      <c r="AB33" s="4">
        <v>82</v>
      </c>
      <c r="AC33" s="15" t="s">
        <v>49</v>
      </c>
      <c r="AD33" s="5">
        <v>70</v>
      </c>
      <c r="AE33" s="15" t="s">
        <v>61</v>
      </c>
      <c r="AF33" s="15" t="s">
        <v>49</v>
      </c>
      <c r="AG33" s="15" t="s">
        <v>49</v>
      </c>
      <c r="AH33" s="15" t="s">
        <v>49</v>
      </c>
      <c r="AI33" s="4">
        <v>60</v>
      </c>
      <c r="AJ33" s="15" t="s">
        <v>49</v>
      </c>
      <c r="AK33" s="4">
        <v>84</v>
      </c>
      <c r="AL33" s="5">
        <v>82</v>
      </c>
      <c r="AM33" s="4">
        <v>76</v>
      </c>
      <c r="AN33" s="4">
        <v>68</v>
      </c>
      <c r="AO33" s="15" t="s">
        <v>49</v>
      </c>
      <c r="AP33" s="15" t="s">
        <v>49</v>
      </c>
      <c r="AQ33" s="12">
        <f t="shared" ref="AQ33:AQ36" si="30">AA33*2+AB33*1.5+AD33*3.5+AE33+AI33*4.5+AK33*6+AL33*2+AM33*3+AN33*2.5</f>
        <v>1925</v>
      </c>
      <c r="AR33" s="12">
        <f t="shared" ref="AR33:AR36" si="31">2+1.5+3.5+1+4.5+6+2+3+2.5</f>
        <v>26</v>
      </c>
      <c r="AS33" s="12">
        <f t="shared" si="3"/>
        <v>74.0384615384615</v>
      </c>
      <c r="AT33" s="12">
        <f t="shared" si="4"/>
        <v>3716</v>
      </c>
      <c r="AU33" s="12">
        <f t="shared" si="5"/>
        <v>51</v>
      </c>
      <c r="AV33" s="12">
        <f t="shared" si="6"/>
        <v>72.8627450980392</v>
      </c>
      <c r="AW33" s="12">
        <f t="shared" si="29"/>
        <v>0</v>
      </c>
      <c r="AX33" s="12">
        <f t="shared" si="7"/>
        <v>72.8627450980392</v>
      </c>
    </row>
    <row r="34" ht="16" customHeight="1" spans="1:50">
      <c r="A34" s="6">
        <v>31</v>
      </c>
      <c r="B34" s="15" t="s">
        <v>118</v>
      </c>
      <c r="C34" s="16" t="s">
        <v>119</v>
      </c>
      <c r="D34" s="5">
        <v>82</v>
      </c>
      <c r="E34" s="5">
        <v>86</v>
      </c>
      <c r="F34" s="5">
        <v>74</v>
      </c>
      <c r="G34" s="15" t="s">
        <v>109</v>
      </c>
      <c r="H34" s="5">
        <v>79</v>
      </c>
      <c r="I34" s="15" t="s">
        <v>48</v>
      </c>
      <c r="J34" s="15" t="s">
        <v>49</v>
      </c>
      <c r="K34" s="15" t="s">
        <v>49</v>
      </c>
      <c r="L34" s="5">
        <v>60</v>
      </c>
      <c r="M34" s="5">
        <v>79</v>
      </c>
      <c r="N34" s="15" t="s">
        <v>49</v>
      </c>
      <c r="O34" s="15" t="s">
        <v>49</v>
      </c>
      <c r="P34" s="5">
        <v>75</v>
      </c>
      <c r="Q34" s="15" t="s">
        <v>49</v>
      </c>
      <c r="R34" s="15" t="s">
        <v>76</v>
      </c>
      <c r="S34" s="5">
        <v>90</v>
      </c>
      <c r="T34" s="10">
        <f t="shared" si="26"/>
        <v>1845.5</v>
      </c>
      <c r="U34" s="10">
        <f t="shared" ref="U34:U38" si="32">2.5+0.5+3+2+2.5+1+3.5+3+3+2.5+2</f>
        <v>25.5</v>
      </c>
      <c r="V34" s="10">
        <f t="shared" si="0"/>
        <v>72.3725490196078</v>
      </c>
      <c r="X34" s="15" t="s">
        <v>118</v>
      </c>
      <c r="Y34" s="16" t="s">
        <v>119</v>
      </c>
      <c r="Z34" s="15" t="s">
        <v>49</v>
      </c>
      <c r="AA34" s="4">
        <v>77</v>
      </c>
      <c r="AB34" s="4">
        <v>70</v>
      </c>
      <c r="AC34" s="15" t="s">
        <v>49</v>
      </c>
      <c r="AD34" s="5">
        <v>79</v>
      </c>
      <c r="AE34" s="15" t="s">
        <v>61</v>
      </c>
      <c r="AF34" s="15" t="s">
        <v>49</v>
      </c>
      <c r="AG34" s="15" t="s">
        <v>49</v>
      </c>
      <c r="AH34" s="15" t="s">
        <v>49</v>
      </c>
      <c r="AI34" s="4">
        <v>47</v>
      </c>
      <c r="AJ34" s="15" t="s">
        <v>49</v>
      </c>
      <c r="AK34" s="4">
        <v>78</v>
      </c>
      <c r="AL34" s="5">
        <v>90</v>
      </c>
      <c r="AM34" s="4">
        <v>66</v>
      </c>
      <c r="AN34" s="4">
        <v>75</v>
      </c>
      <c r="AO34" s="15" t="s">
        <v>49</v>
      </c>
      <c r="AP34" s="15" t="s">
        <v>49</v>
      </c>
      <c r="AQ34" s="12">
        <f t="shared" si="30"/>
        <v>1855.5</v>
      </c>
      <c r="AR34" s="12">
        <f t="shared" si="31"/>
        <v>26</v>
      </c>
      <c r="AS34" s="12">
        <f t="shared" si="3"/>
        <v>71.3653846153846</v>
      </c>
      <c r="AT34" s="12">
        <f t="shared" si="4"/>
        <v>3701</v>
      </c>
      <c r="AU34" s="12">
        <f t="shared" si="5"/>
        <v>51.5</v>
      </c>
      <c r="AV34" s="12">
        <f t="shared" si="6"/>
        <v>71.8640776699029</v>
      </c>
      <c r="AW34" s="12">
        <f t="shared" si="29"/>
        <v>0</v>
      </c>
      <c r="AX34" s="12">
        <f t="shared" si="7"/>
        <v>71.8640776699029</v>
      </c>
    </row>
    <row r="35" ht="16" customHeight="1" spans="1:50">
      <c r="A35" s="6">
        <v>32</v>
      </c>
      <c r="B35" s="15" t="s">
        <v>120</v>
      </c>
      <c r="C35" s="16" t="s">
        <v>121</v>
      </c>
      <c r="D35" s="5">
        <v>79</v>
      </c>
      <c r="E35" s="5">
        <v>83</v>
      </c>
      <c r="F35" s="5">
        <v>77</v>
      </c>
      <c r="G35" s="15" t="s">
        <v>110</v>
      </c>
      <c r="H35" s="5">
        <v>67</v>
      </c>
      <c r="I35" s="15" t="s">
        <v>61</v>
      </c>
      <c r="J35" s="15" t="s">
        <v>49</v>
      </c>
      <c r="K35" s="15" t="s">
        <v>49</v>
      </c>
      <c r="L35" s="5">
        <v>67</v>
      </c>
      <c r="M35" s="5">
        <v>78</v>
      </c>
      <c r="N35" s="15" t="s">
        <v>49</v>
      </c>
      <c r="O35" s="15" t="s">
        <v>49</v>
      </c>
      <c r="P35" s="5">
        <v>71</v>
      </c>
      <c r="Q35" s="15" t="s">
        <v>49</v>
      </c>
      <c r="R35" s="5">
        <v>85</v>
      </c>
      <c r="S35" s="5">
        <v>88</v>
      </c>
      <c r="T35" s="10">
        <f t="shared" si="26"/>
        <v>1892.5</v>
      </c>
      <c r="U35" s="10">
        <f t="shared" si="32"/>
        <v>25.5</v>
      </c>
      <c r="V35" s="10">
        <f t="shared" si="0"/>
        <v>74.2156862745098</v>
      </c>
      <c r="X35" s="15" t="s">
        <v>120</v>
      </c>
      <c r="Y35" s="15" t="s">
        <v>121</v>
      </c>
      <c r="Z35" s="5">
        <v>81</v>
      </c>
      <c r="AA35" s="4">
        <v>72</v>
      </c>
      <c r="AB35" s="4">
        <v>76</v>
      </c>
      <c r="AC35" s="15" t="s">
        <v>49</v>
      </c>
      <c r="AD35" s="5">
        <v>70</v>
      </c>
      <c r="AE35" s="15" t="s">
        <v>48</v>
      </c>
      <c r="AF35" s="15" t="s">
        <v>49</v>
      </c>
      <c r="AG35" s="15" t="s">
        <v>49</v>
      </c>
      <c r="AH35" s="15" t="s">
        <v>49</v>
      </c>
      <c r="AI35" s="4">
        <v>76</v>
      </c>
      <c r="AJ35" s="15" t="s">
        <v>49</v>
      </c>
      <c r="AK35" s="4">
        <v>77</v>
      </c>
      <c r="AL35" s="5">
        <v>81</v>
      </c>
      <c r="AM35" s="4">
        <v>71</v>
      </c>
      <c r="AN35" s="4">
        <v>64</v>
      </c>
      <c r="AO35" s="15" t="s">
        <v>49</v>
      </c>
      <c r="AP35" s="15" t="s">
        <v>49</v>
      </c>
      <c r="AQ35" s="12">
        <f>Z35*4+AA35*2+AB35*1.5+AD35*3.5+AE35+AI35*4.5+AK35*6+AL35*2+AM35*3+AN35*2.5</f>
        <v>2251</v>
      </c>
      <c r="AR35" s="12">
        <f>4+2+1.5+2.5+3.5+1+4.5+6+2+3+2.5</f>
        <v>32.5</v>
      </c>
      <c r="AS35" s="12">
        <f t="shared" si="3"/>
        <v>69.2615384615385</v>
      </c>
      <c r="AT35" s="12">
        <f t="shared" si="4"/>
        <v>4143.5</v>
      </c>
      <c r="AU35" s="12">
        <f t="shared" si="5"/>
        <v>58</v>
      </c>
      <c r="AV35" s="12">
        <f t="shared" si="6"/>
        <v>71.4396551724138</v>
      </c>
      <c r="AW35" s="12">
        <f t="shared" si="29"/>
        <v>0</v>
      </c>
      <c r="AX35" s="12">
        <f t="shared" si="7"/>
        <v>71.4396551724138</v>
      </c>
    </row>
    <row r="36" ht="16" customHeight="1" spans="1:50">
      <c r="A36" s="6">
        <v>33</v>
      </c>
      <c r="B36" s="15" t="s">
        <v>122</v>
      </c>
      <c r="C36" s="16" t="s">
        <v>123</v>
      </c>
      <c r="D36" s="5">
        <v>84</v>
      </c>
      <c r="E36" s="5">
        <v>72</v>
      </c>
      <c r="F36" s="5">
        <v>61</v>
      </c>
      <c r="G36" s="5">
        <v>60</v>
      </c>
      <c r="H36" s="15" t="s">
        <v>124</v>
      </c>
      <c r="I36" s="15" t="s">
        <v>48</v>
      </c>
      <c r="J36" s="15" t="s">
        <v>49</v>
      </c>
      <c r="K36" s="15" t="s">
        <v>49</v>
      </c>
      <c r="L36" s="5">
        <v>67</v>
      </c>
      <c r="M36" s="5">
        <v>84</v>
      </c>
      <c r="N36" s="15" t="s">
        <v>49</v>
      </c>
      <c r="O36" s="15" t="s">
        <v>49</v>
      </c>
      <c r="P36" s="5">
        <v>71</v>
      </c>
      <c r="Q36" s="15" t="s">
        <v>49</v>
      </c>
      <c r="R36" s="5">
        <v>73</v>
      </c>
      <c r="S36" s="5">
        <v>60</v>
      </c>
      <c r="T36" s="10">
        <f t="shared" si="26"/>
        <v>1766</v>
      </c>
      <c r="U36" s="10">
        <f t="shared" si="32"/>
        <v>25.5</v>
      </c>
      <c r="V36" s="10">
        <f t="shared" si="0"/>
        <v>69.2549019607843</v>
      </c>
      <c r="X36" s="15" t="s">
        <v>122</v>
      </c>
      <c r="Y36" s="16" t="s">
        <v>123</v>
      </c>
      <c r="Z36" s="15" t="s">
        <v>49</v>
      </c>
      <c r="AA36" s="4">
        <v>88</v>
      </c>
      <c r="AB36" s="4">
        <v>80</v>
      </c>
      <c r="AC36" s="15" t="s">
        <v>49</v>
      </c>
      <c r="AD36" s="5">
        <v>91</v>
      </c>
      <c r="AE36" s="15" t="s">
        <v>61</v>
      </c>
      <c r="AF36" s="15" t="s">
        <v>49</v>
      </c>
      <c r="AG36" s="15" t="s">
        <v>49</v>
      </c>
      <c r="AH36" s="15" t="s">
        <v>49</v>
      </c>
      <c r="AI36" s="4">
        <v>52</v>
      </c>
      <c r="AJ36" s="15" t="s">
        <v>49</v>
      </c>
      <c r="AK36" s="4">
        <v>81</v>
      </c>
      <c r="AL36" s="5">
        <v>80</v>
      </c>
      <c r="AM36" s="4">
        <v>42</v>
      </c>
      <c r="AN36" s="4">
        <v>85</v>
      </c>
      <c r="AO36" s="15" t="s">
        <v>49</v>
      </c>
      <c r="AP36" s="15" t="s">
        <v>49</v>
      </c>
      <c r="AQ36" s="12">
        <f t="shared" si="30"/>
        <v>1908</v>
      </c>
      <c r="AR36" s="12">
        <f t="shared" si="31"/>
        <v>26</v>
      </c>
      <c r="AS36" s="12">
        <f t="shared" si="3"/>
        <v>73.3846153846154</v>
      </c>
      <c r="AT36" s="12">
        <f t="shared" si="4"/>
        <v>3674</v>
      </c>
      <c r="AU36" s="12">
        <f t="shared" si="5"/>
        <v>51.5</v>
      </c>
      <c r="AV36" s="12">
        <f t="shared" si="6"/>
        <v>71.3398058252427</v>
      </c>
      <c r="AW36" s="12">
        <v>0</v>
      </c>
      <c r="AX36" s="12">
        <f t="shared" si="7"/>
        <v>71.3398058252427</v>
      </c>
    </row>
    <row r="37" ht="16" customHeight="1" spans="1:50">
      <c r="A37" s="6">
        <v>34</v>
      </c>
      <c r="B37" s="15" t="s">
        <v>125</v>
      </c>
      <c r="C37" s="16" t="s">
        <v>126</v>
      </c>
      <c r="D37" s="5">
        <v>85</v>
      </c>
      <c r="E37" s="5">
        <v>89</v>
      </c>
      <c r="F37" s="5">
        <v>65</v>
      </c>
      <c r="G37" s="5">
        <v>60</v>
      </c>
      <c r="H37" s="5">
        <v>62</v>
      </c>
      <c r="I37" s="15" t="s">
        <v>110</v>
      </c>
      <c r="J37" s="15" t="s">
        <v>49</v>
      </c>
      <c r="K37" s="15" t="s">
        <v>49</v>
      </c>
      <c r="L37" s="5">
        <v>82</v>
      </c>
      <c r="M37" s="5">
        <v>74</v>
      </c>
      <c r="N37" s="15" t="s">
        <v>49</v>
      </c>
      <c r="O37" s="15" t="s">
        <v>49</v>
      </c>
      <c r="P37" s="15" t="s">
        <v>109</v>
      </c>
      <c r="Q37" s="15" t="s">
        <v>49</v>
      </c>
      <c r="R37" s="5">
        <v>84</v>
      </c>
      <c r="S37" s="5">
        <v>80</v>
      </c>
      <c r="T37" s="10">
        <f t="shared" si="26"/>
        <v>1820</v>
      </c>
      <c r="U37" s="10">
        <f t="shared" si="32"/>
        <v>25.5</v>
      </c>
      <c r="V37" s="10">
        <f t="shared" si="0"/>
        <v>71.3725490196078</v>
      </c>
      <c r="X37" s="15" t="s">
        <v>125</v>
      </c>
      <c r="Y37" s="15" t="s">
        <v>126</v>
      </c>
      <c r="Z37" s="5">
        <v>83</v>
      </c>
      <c r="AA37" s="4">
        <v>68</v>
      </c>
      <c r="AB37" s="4">
        <v>70</v>
      </c>
      <c r="AC37" s="15" t="s">
        <v>49</v>
      </c>
      <c r="AD37" s="5">
        <v>62</v>
      </c>
      <c r="AE37" s="15" t="s">
        <v>48</v>
      </c>
      <c r="AF37" s="15" t="s">
        <v>49</v>
      </c>
      <c r="AG37" s="15" t="s">
        <v>49</v>
      </c>
      <c r="AH37" s="15" t="s">
        <v>49</v>
      </c>
      <c r="AI37" s="4">
        <v>80</v>
      </c>
      <c r="AJ37" s="15" t="s">
        <v>49</v>
      </c>
      <c r="AK37" s="4">
        <v>81</v>
      </c>
      <c r="AL37" s="5">
        <v>92</v>
      </c>
      <c r="AM37" s="4">
        <v>78</v>
      </c>
      <c r="AN37" s="4">
        <v>67</v>
      </c>
      <c r="AO37" s="15" t="s">
        <v>49</v>
      </c>
      <c r="AP37" s="15" t="s">
        <v>49</v>
      </c>
      <c r="AQ37" s="12">
        <f>Z37*4+AA37*2+AB37*1.5+AD37*3.5+AE37+AI37*4.5+AK37*6+AL37*2+AM37*3+AN37*2.5</f>
        <v>2306.5</v>
      </c>
      <c r="AR37" s="12">
        <f>4+2+1.5+2.5+3.5+1+4.5+6+2+3+2.5</f>
        <v>32.5</v>
      </c>
      <c r="AS37" s="12">
        <f t="shared" si="3"/>
        <v>70.9692307692308</v>
      </c>
      <c r="AT37" s="12">
        <f t="shared" si="4"/>
        <v>4126.5</v>
      </c>
      <c r="AU37" s="12">
        <f t="shared" si="5"/>
        <v>58</v>
      </c>
      <c r="AV37" s="12">
        <f t="shared" si="6"/>
        <v>71.1465517241379</v>
      </c>
      <c r="AW37" s="12">
        <f t="shared" ref="AW37:AW39" si="33">0</f>
        <v>0</v>
      </c>
      <c r="AX37" s="12">
        <f t="shared" si="7"/>
        <v>71.1465517241379</v>
      </c>
    </row>
    <row r="38" ht="16" customHeight="1" spans="1:50">
      <c r="A38" s="6">
        <v>35</v>
      </c>
      <c r="B38" s="15" t="s">
        <v>127</v>
      </c>
      <c r="C38" s="16" t="s">
        <v>128</v>
      </c>
      <c r="D38" s="5">
        <v>78</v>
      </c>
      <c r="E38" s="5">
        <v>87</v>
      </c>
      <c r="F38" s="5">
        <v>63</v>
      </c>
      <c r="G38" s="5">
        <v>63</v>
      </c>
      <c r="H38" s="5">
        <v>65</v>
      </c>
      <c r="I38" s="15" t="s">
        <v>61</v>
      </c>
      <c r="J38" s="15" t="s">
        <v>49</v>
      </c>
      <c r="K38" s="15" t="s">
        <v>49</v>
      </c>
      <c r="L38" s="5">
        <v>64</v>
      </c>
      <c r="M38" s="15" t="s">
        <v>124</v>
      </c>
      <c r="N38" s="15" t="s">
        <v>49</v>
      </c>
      <c r="O38" s="15" t="s">
        <v>49</v>
      </c>
      <c r="P38" s="5">
        <v>75</v>
      </c>
      <c r="Q38" s="15" t="s">
        <v>49</v>
      </c>
      <c r="R38" s="5">
        <v>72</v>
      </c>
      <c r="S38" s="5">
        <v>77</v>
      </c>
      <c r="T38" s="10">
        <f t="shared" si="26"/>
        <v>1730</v>
      </c>
      <c r="U38" s="10">
        <f t="shared" si="32"/>
        <v>25.5</v>
      </c>
      <c r="V38" s="10">
        <f t="shared" si="0"/>
        <v>67.843137254902</v>
      </c>
      <c r="X38" s="15" t="s">
        <v>127</v>
      </c>
      <c r="Y38" s="16" t="s">
        <v>128</v>
      </c>
      <c r="Z38" s="5">
        <v>79</v>
      </c>
      <c r="AA38" s="4">
        <v>79</v>
      </c>
      <c r="AB38" s="4">
        <v>76</v>
      </c>
      <c r="AC38" s="5">
        <v>72</v>
      </c>
      <c r="AD38" s="5">
        <v>63</v>
      </c>
      <c r="AE38" s="15" t="s">
        <v>48</v>
      </c>
      <c r="AF38" s="15" t="s">
        <v>49</v>
      </c>
      <c r="AG38" s="15" t="s">
        <v>49</v>
      </c>
      <c r="AH38" s="15" t="s">
        <v>49</v>
      </c>
      <c r="AI38" s="4">
        <v>70</v>
      </c>
      <c r="AJ38" s="15" t="s">
        <v>49</v>
      </c>
      <c r="AK38" s="4">
        <v>80</v>
      </c>
      <c r="AL38" s="15" t="s">
        <v>49</v>
      </c>
      <c r="AM38" s="4">
        <v>75</v>
      </c>
      <c r="AN38" s="4">
        <v>54</v>
      </c>
      <c r="AO38" s="15" t="s">
        <v>49</v>
      </c>
      <c r="AP38" s="15" t="s">
        <v>49</v>
      </c>
      <c r="AQ38" s="12">
        <f>Z38*4+AA38*2+AB38*1.5+AC38*2.5+AD38*3.5+AE38+AI38*4.5+AK38*6+AM38*3+AN38*2.5</f>
        <v>2228.5</v>
      </c>
      <c r="AR38" s="12">
        <f>4+2+1.5+2.5+3.5+1+4.5+6+3+2.5</f>
        <v>30.5</v>
      </c>
      <c r="AS38" s="12">
        <f t="shared" si="3"/>
        <v>73.0655737704918</v>
      </c>
      <c r="AT38" s="12">
        <f t="shared" si="4"/>
        <v>3958.5</v>
      </c>
      <c r="AU38" s="12">
        <f t="shared" si="5"/>
        <v>56</v>
      </c>
      <c r="AV38" s="12">
        <f t="shared" si="6"/>
        <v>70.6875</v>
      </c>
      <c r="AW38" s="12">
        <f t="shared" si="33"/>
        <v>0</v>
      </c>
      <c r="AX38" s="12">
        <f t="shared" si="7"/>
        <v>70.6875</v>
      </c>
    </row>
    <row r="39" ht="16" customHeight="1" spans="1:50">
      <c r="A39" s="6">
        <v>36</v>
      </c>
      <c r="B39" s="15" t="s">
        <v>129</v>
      </c>
      <c r="C39" s="16" t="s">
        <v>130</v>
      </c>
      <c r="D39" s="5">
        <v>67</v>
      </c>
      <c r="E39" s="15" t="s">
        <v>49</v>
      </c>
      <c r="F39" s="5">
        <v>65</v>
      </c>
      <c r="G39" s="5">
        <v>62</v>
      </c>
      <c r="H39" s="5">
        <v>67</v>
      </c>
      <c r="I39" s="15" t="s">
        <v>48</v>
      </c>
      <c r="J39" s="15" t="s">
        <v>49</v>
      </c>
      <c r="K39" s="15" t="s">
        <v>49</v>
      </c>
      <c r="L39" s="15" t="s">
        <v>131</v>
      </c>
      <c r="M39" s="15" t="s">
        <v>93</v>
      </c>
      <c r="N39" s="5">
        <v>78</v>
      </c>
      <c r="O39" s="5">
        <v>68</v>
      </c>
      <c r="P39" s="15" t="s">
        <v>132</v>
      </c>
      <c r="Q39" s="15" t="s">
        <v>48</v>
      </c>
      <c r="R39" s="15" t="s">
        <v>49</v>
      </c>
      <c r="S39" s="15" t="s">
        <v>49</v>
      </c>
      <c r="T39" s="10">
        <f>D39*2.5+F39*3+G39*2+H39+I39+L39*3.5+M39*3+N39*2+O39*2.5+P39*3+Q39*2</f>
        <v>1574.5</v>
      </c>
      <c r="U39" s="10">
        <f>2.5+3+2+2.5+1+3.5+3+2+2.5+3+2</f>
        <v>27</v>
      </c>
      <c r="V39" s="10">
        <f t="shared" si="0"/>
        <v>58.3148148148148</v>
      </c>
      <c r="X39" s="15" t="s">
        <v>129</v>
      </c>
      <c r="Y39" s="15" t="s">
        <v>130</v>
      </c>
      <c r="Z39" s="15" t="s">
        <v>49</v>
      </c>
      <c r="AA39" s="4">
        <v>82</v>
      </c>
      <c r="AB39" s="4">
        <v>78</v>
      </c>
      <c r="AC39" s="15" t="s">
        <v>49</v>
      </c>
      <c r="AD39" s="5">
        <v>74</v>
      </c>
      <c r="AE39" s="15" t="s">
        <v>61</v>
      </c>
      <c r="AF39" s="5">
        <v>70</v>
      </c>
      <c r="AG39" s="5">
        <v>93</v>
      </c>
      <c r="AH39" s="15" t="s">
        <v>61</v>
      </c>
      <c r="AI39" s="4">
        <v>70</v>
      </c>
      <c r="AJ39" s="5">
        <v>90</v>
      </c>
      <c r="AK39" s="4">
        <v>82</v>
      </c>
      <c r="AL39" s="15" t="s">
        <v>49</v>
      </c>
      <c r="AM39" s="4">
        <v>77</v>
      </c>
      <c r="AN39" s="4">
        <v>80</v>
      </c>
      <c r="AO39" s="15" t="s">
        <v>49</v>
      </c>
      <c r="AP39" s="5">
        <v>83</v>
      </c>
      <c r="AQ39" s="12">
        <f>+AA39*2+AB39*1.5+AD39*3.5+AE39+AF39*1.5+AG39*3+AH39++AI39*4.5+AJ39*4+AK39*6+AM39*3+AN39*2.5+AP39*2</f>
        <v>2838</v>
      </c>
      <c r="AR39" s="12">
        <f>2+1.5+3.5+1+1.5+3+1+4.5+4+6+3+2.5+2</f>
        <v>35.5</v>
      </c>
      <c r="AS39" s="12">
        <f t="shared" si="3"/>
        <v>79.943661971831</v>
      </c>
      <c r="AT39" s="12">
        <f t="shared" si="4"/>
        <v>4412.5</v>
      </c>
      <c r="AU39" s="12">
        <f t="shared" si="5"/>
        <v>62.5</v>
      </c>
      <c r="AV39" s="12">
        <f t="shared" si="6"/>
        <v>70.6</v>
      </c>
      <c r="AW39" s="12">
        <f t="shared" si="33"/>
        <v>0</v>
      </c>
      <c r="AX39" s="12">
        <f t="shared" si="7"/>
        <v>70.6</v>
      </c>
    </row>
    <row r="40" ht="16" customHeight="1" spans="1:50">
      <c r="A40" s="6">
        <v>37</v>
      </c>
      <c r="B40" s="15" t="s">
        <v>133</v>
      </c>
      <c r="C40" s="15" t="s">
        <v>134</v>
      </c>
      <c r="D40" s="5">
        <v>72</v>
      </c>
      <c r="E40" s="5">
        <v>84</v>
      </c>
      <c r="F40" s="5">
        <v>76</v>
      </c>
      <c r="G40" s="5">
        <v>63</v>
      </c>
      <c r="H40" s="5">
        <v>64</v>
      </c>
      <c r="I40" s="15" t="s">
        <v>61</v>
      </c>
      <c r="J40" s="15" t="s">
        <v>49</v>
      </c>
      <c r="K40" s="15" t="s">
        <v>49</v>
      </c>
      <c r="L40" s="5">
        <v>77</v>
      </c>
      <c r="M40" s="5">
        <v>84</v>
      </c>
      <c r="N40" s="15" t="s">
        <v>49</v>
      </c>
      <c r="O40" s="15" t="s">
        <v>49</v>
      </c>
      <c r="P40" s="5">
        <v>74</v>
      </c>
      <c r="Q40" s="15" t="s">
        <v>49</v>
      </c>
      <c r="R40" s="5">
        <v>66</v>
      </c>
      <c r="S40" s="5">
        <v>90</v>
      </c>
      <c r="T40" s="10">
        <f>D40*2.5+E40*0.5+F40*3+G40*2+H40*2.5+I40+L40*3.5+M40*3+P40*3+R40*2.5+S40*2</f>
        <v>1899.5</v>
      </c>
      <c r="U40" s="10">
        <f t="shared" ref="U40:U42" si="34">2.5+0.5+3+2+2.5+1+3.5+3+3+2.5+2</f>
        <v>25.5</v>
      </c>
      <c r="V40" s="10">
        <f t="shared" si="0"/>
        <v>74.4901960784314</v>
      </c>
      <c r="X40" s="15" t="s">
        <v>133</v>
      </c>
      <c r="Y40" s="16" t="s">
        <v>134</v>
      </c>
      <c r="Z40" s="15" t="s">
        <v>49</v>
      </c>
      <c r="AA40" s="4">
        <v>73</v>
      </c>
      <c r="AB40" s="4">
        <v>68</v>
      </c>
      <c r="AC40" s="15" t="s">
        <v>49</v>
      </c>
      <c r="AD40" s="5">
        <v>69</v>
      </c>
      <c r="AE40" s="15" t="s">
        <v>66</v>
      </c>
      <c r="AF40" s="15" t="s">
        <v>49</v>
      </c>
      <c r="AG40" s="15" t="s">
        <v>49</v>
      </c>
      <c r="AH40" s="15" t="s">
        <v>49</v>
      </c>
      <c r="AI40" s="4">
        <v>44</v>
      </c>
      <c r="AJ40" s="15" t="s">
        <v>49</v>
      </c>
      <c r="AK40" s="4">
        <v>80</v>
      </c>
      <c r="AL40" s="5">
        <v>80</v>
      </c>
      <c r="AM40" s="4">
        <v>35</v>
      </c>
      <c r="AN40" s="4">
        <v>76</v>
      </c>
      <c r="AO40" s="15" t="s">
        <v>49</v>
      </c>
      <c r="AP40" s="15" t="s">
        <v>49</v>
      </c>
      <c r="AQ40" s="12">
        <f t="shared" ref="AQ40:AQ43" si="35">AA40*2+AB40*1.5+AD40*3.5+AE40+AI40*4.5+AK40*6+AL40*2+AM40*3+AN40*2.5</f>
        <v>1687.5</v>
      </c>
      <c r="AR40" s="12">
        <f>2+1.5+3.5+1+4.5+6+2+3+2.5</f>
        <v>26</v>
      </c>
      <c r="AS40" s="12">
        <f t="shared" si="3"/>
        <v>64.9038461538462</v>
      </c>
      <c r="AT40" s="12">
        <f t="shared" si="4"/>
        <v>3587</v>
      </c>
      <c r="AU40" s="12">
        <f t="shared" si="5"/>
        <v>51.5</v>
      </c>
      <c r="AV40" s="12">
        <f t="shared" si="6"/>
        <v>69.6504854368932</v>
      </c>
      <c r="AW40" s="12">
        <v>0</v>
      </c>
      <c r="AX40" s="12">
        <f t="shared" si="7"/>
        <v>69.6504854368932</v>
      </c>
    </row>
    <row r="41" ht="16" customHeight="1" spans="1:50">
      <c r="A41" s="6">
        <v>38</v>
      </c>
      <c r="B41" s="15" t="s">
        <v>135</v>
      </c>
      <c r="C41" s="16" t="s">
        <v>136</v>
      </c>
      <c r="D41" s="5">
        <v>60</v>
      </c>
      <c r="E41" s="5">
        <v>87</v>
      </c>
      <c r="F41" s="5">
        <v>60</v>
      </c>
      <c r="G41" s="5">
        <v>64</v>
      </c>
      <c r="H41" s="5">
        <v>71</v>
      </c>
      <c r="I41" s="15" t="s">
        <v>66</v>
      </c>
      <c r="J41" s="15" t="s">
        <v>49</v>
      </c>
      <c r="K41" s="15" t="s">
        <v>49</v>
      </c>
      <c r="L41" s="15" t="s">
        <v>124</v>
      </c>
      <c r="M41" s="5">
        <v>76</v>
      </c>
      <c r="N41" s="15" t="s">
        <v>49</v>
      </c>
      <c r="O41" s="15" t="s">
        <v>49</v>
      </c>
      <c r="P41" s="5">
        <v>64</v>
      </c>
      <c r="Q41" s="15" t="s">
        <v>49</v>
      </c>
      <c r="R41" s="5">
        <v>60</v>
      </c>
      <c r="S41" s="5">
        <v>82</v>
      </c>
      <c r="T41" s="10">
        <f>D41*2.5+E41*0.5+F41*3+G41*2+H41*2.5+I41++L41*3.5+M41*3+P41*3+R41*2.5+S41*2</f>
        <v>1660</v>
      </c>
      <c r="U41" s="10">
        <f t="shared" si="34"/>
        <v>25.5</v>
      </c>
      <c r="V41" s="10">
        <f t="shared" si="0"/>
        <v>65.0980392156863</v>
      </c>
      <c r="X41" s="15" t="s">
        <v>135</v>
      </c>
      <c r="Y41" s="16" t="s">
        <v>136</v>
      </c>
      <c r="Z41" s="15" t="s">
        <v>49</v>
      </c>
      <c r="AA41" s="4">
        <v>89</v>
      </c>
      <c r="AB41" s="4">
        <v>82</v>
      </c>
      <c r="AC41" s="15" t="s">
        <v>49</v>
      </c>
      <c r="AD41" s="5">
        <v>68</v>
      </c>
      <c r="AE41" s="15" t="s">
        <v>61</v>
      </c>
      <c r="AF41" s="15" t="s">
        <v>49</v>
      </c>
      <c r="AG41" s="15" t="s">
        <v>49</v>
      </c>
      <c r="AH41" s="15" t="s">
        <v>49</v>
      </c>
      <c r="AI41" s="4">
        <v>57</v>
      </c>
      <c r="AJ41" s="15" t="s">
        <v>49</v>
      </c>
      <c r="AK41" s="4">
        <v>77</v>
      </c>
      <c r="AL41" s="5">
        <v>89</v>
      </c>
      <c r="AM41" s="4">
        <v>74</v>
      </c>
      <c r="AN41" s="4">
        <v>75</v>
      </c>
      <c r="AO41" s="15" t="s">
        <v>49</v>
      </c>
      <c r="AP41" s="15" t="s">
        <v>49</v>
      </c>
      <c r="AQ41" s="12">
        <f t="shared" si="35"/>
        <v>1920</v>
      </c>
      <c r="AR41" s="12">
        <f>2+1.5+3.5+1+4.5+6+2+3+2.5</f>
        <v>26</v>
      </c>
      <c r="AS41" s="12">
        <f t="shared" si="3"/>
        <v>73.8461538461538</v>
      </c>
      <c r="AT41" s="12">
        <f t="shared" si="4"/>
        <v>3580</v>
      </c>
      <c r="AU41" s="12">
        <f t="shared" si="5"/>
        <v>51.5</v>
      </c>
      <c r="AV41" s="12">
        <f t="shared" si="6"/>
        <v>69.5145631067961</v>
      </c>
      <c r="AW41" s="12">
        <v>0</v>
      </c>
      <c r="AX41" s="12">
        <f t="shared" si="7"/>
        <v>69.5145631067961</v>
      </c>
    </row>
    <row r="42" ht="16" customHeight="1" spans="1:50">
      <c r="A42" s="4">
        <v>39</v>
      </c>
      <c r="B42" s="15" t="s">
        <v>137</v>
      </c>
      <c r="C42" s="15" t="s">
        <v>138</v>
      </c>
      <c r="D42" s="5">
        <v>78</v>
      </c>
      <c r="E42" s="5">
        <v>84</v>
      </c>
      <c r="F42" s="5">
        <v>63</v>
      </c>
      <c r="G42" s="5">
        <v>71</v>
      </c>
      <c r="H42" s="5">
        <v>60</v>
      </c>
      <c r="I42" s="15" t="s">
        <v>61</v>
      </c>
      <c r="J42" s="15" t="s">
        <v>49</v>
      </c>
      <c r="K42" s="15" t="s">
        <v>49</v>
      </c>
      <c r="L42" s="5">
        <v>79</v>
      </c>
      <c r="M42" s="5">
        <v>64</v>
      </c>
      <c r="N42" s="15" t="s">
        <v>49</v>
      </c>
      <c r="O42" s="15" t="s">
        <v>49</v>
      </c>
      <c r="P42" s="5">
        <v>63</v>
      </c>
      <c r="Q42" s="15" t="s">
        <v>49</v>
      </c>
      <c r="R42" s="5">
        <v>62</v>
      </c>
      <c r="S42" s="5">
        <v>75</v>
      </c>
      <c r="T42" s="10">
        <f>D42*2.5+E42*0.5+F42*3+G42*2+H42*2.5+I42+L42*3.5+M42*3+P42*3+R42*2.5+S42*2</f>
        <v>1755.5</v>
      </c>
      <c r="U42" s="10">
        <f t="shared" si="34"/>
        <v>25.5</v>
      </c>
      <c r="V42" s="10">
        <f t="shared" si="0"/>
        <v>68.843137254902</v>
      </c>
      <c r="X42" s="15" t="s">
        <v>137</v>
      </c>
      <c r="Y42" s="15" t="s">
        <v>138</v>
      </c>
      <c r="Z42" s="5">
        <v>71</v>
      </c>
      <c r="AA42" s="4">
        <v>72</v>
      </c>
      <c r="AB42" s="4">
        <v>80</v>
      </c>
      <c r="AC42" s="15" t="s">
        <v>49</v>
      </c>
      <c r="AD42" s="5">
        <v>78</v>
      </c>
      <c r="AE42" s="15" t="s">
        <v>48</v>
      </c>
      <c r="AF42" s="15" t="s">
        <v>49</v>
      </c>
      <c r="AG42" s="15" t="s">
        <v>49</v>
      </c>
      <c r="AH42" s="15" t="s">
        <v>49</v>
      </c>
      <c r="AI42" s="4">
        <v>75</v>
      </c>
      <c r="AJ42" s="15" t="s">
        <v>49</v>
      </c>
      <c r="AK42" s="4">
        <v>81</v>
      </c>
      <c r="AL42" s="5">
        <v>80</v>
      </c>
      <c r="AM42" s="4">
        <v>61</v>
      </c>
      <c r="AN42" s="4">
        <v>68</v>
      </c>
      <c r="AO42" s="15" t="s">
        <v>49</v>
      </c>
      <c r="AP42" s="15" t="s">
        <v>49</v>
      </c>
      <c r="AQ42" s="12">
        <f t="shared" ref="AQ42:AQ45" si="36">Z42*4+AA42*2+AB42*1.5+AD42*3.5+AE42+AI42*4.5+AK42*6+AL42*2+AM42*3+AN42*2.5</f>
        <v>2242.5</v>
      </c>
      <c r="AR42" s="12">
        <f t="shared" ref="AR42:AR45" si="37">4+2+1.5+2.5+3.5+1+4.5+6+2+3+2.5</f>
        <v>32.5</v>
      </c>
      <c r="AS42" s="12">
        <f t="shared" si="3"/>
        <v>69</v>
      </c>
      <c r="AT42" s="12">
        <f t="shared" si="4"/>
        <v>3998</v>
      </c>
      <c r="AU42" s="12">
        <f t="shared" si="5"/>
        <v>58</v>
      </c>
      <c r="AV42" s="12">
        <f t="shared" si="6"/>
        <v>68.9310344827586</v>
      </c>
      <c r="AW42" s="12">
        <f t="shared" ref="AW42:AW48" si="38">0</f>
        <v>0</v>
      </c>
      <c r="AX42" s="12">
        <f t="shared" si="7"/>
        <v>68.9310344827586</v>
      </c>
    </row>
    <row r="43" ht="16" customHeight="1" spans="1:50">
      <c r="A43" s="4">
        <v>40</v>
      </c>
      <c r="B43" s="15" t="s">
        <v>139</v>
      </c>
      <c r="C43" s="15" t="s">
        <v>140</v>
      </c>
      <c r="D43" s="5">
        <v>68</v>
      </c>
      <c r="E43" s="5">
        <v>88</v>
      </c>
      <c r="F43" s="5">
        <v>61</v>
      </c>
      <c r="G43" s="5">
        <v>72</v>
      </c>
      <c r="H43" s="5">
        <v>76</v>
      </c>
      <c r="I43" s="15" t="s">
        <v>61</v>
      </c>
      <c r="J43" s="15" t="s">
        <v>49</v>
      </c>
      <c r="K43" s="5">
        <v>86</v>
      </c>
      <c r="L43" s="5">
        <v>68</v>
      </c>
      <c r="M43" s="5">
        <v>73</v>
      </c>
      <c r="N43" s="15" t="s">
        <v>49</v>
      </c>
      <c r="O43" s="15" t="s">
        <v>49</v>
      </c>
      <c r="P43" s="5">
        <v>64</v>
      </c>
      <c r="Q43" s="15" t="s">
        <v>49</v>
      </c>
      <c r="R43" s="5">
        <v>61</v>
      </c>
      <c r="S43" s="15" t="s">
        <v>49</v>
      </c>
      <c r="T43" s="10">
        <f t="shared" ref="T43:T45" si="39">D43*2.5+E43*0.5+F43*3+G43*2+H43*2.5+I43+K43*1.5+L43*3.5+M43*3+P43*3+R43*2.5</f>
        <v>1736.5</v>
      </c>
      <c r="U43" s="10">
        <f t="shared" ref="U43:U45" si="40">2.5+0.5+3+2+2.5+1+3.5+3+3+2.5+1.5</f>
        <v>25</v>
      </c>
      <c r="V43" s="10">
        <f t="shared" si="0"/>
        <v>69.46</v>
      </c>
      <c r="X43" s="15" t="s">
        <v>139</v>
      </c>
      <c r="Y43" s="15" t="s">
        <v>140</v>
      </c>
      <c r="Z43" s="15" t="s">
        <v>49</v>
      </c>
      <c r="AA43" s="4">
        <v>68</v>
      </c>
      <c r="AB43" s="4">
        <v>78</v>
      </c>
      <c r="AC43" s="15" t="s">
        <v>49</v>
      </c>
      <c r="AD43" s="5">
        <v>63</v>
      </c>
      <c r="AE43" s="15" t="s">
        <v>61</v>
      </c>
      <c r="AF43" s="15" t="s">
        <v>49</v>
      </c>
      <c r="AG43" s="15" t="s">
        <v>49</v>
      </c>
      <c r="AH43" s="15" t="s">
        <v>49</v>
      </c>
      <c r="AI43" s="4">
        <v>60</v>
      </c>
      <c r="AJ43" s="15" t="s">
        <v>49</v>
      </c>
      <c r="AK43" s="4">
        <v>78</v>
      </c>
      <c r="AL43" s="5">
        <v>92</v>
      </c>
      <c r="AM43" s="4">
        <v>78</v>
      </c>
      <c r="AN43" s="4">
        <v>75</v>
      </c>
      <c r="AO43" s="5">
        <v>87</v>
      </c>
      <c r="AP43" s="15" t="s">
        <v>49</v>
      </c>
      <c r="AQ43" s="12">
        <f t="shared" si="35"/>
        <v>1892</v>
      </c>
      <c r="AR43" s="12">
        <f>2+1.5+3.5+1+4.5+6+2+3+2.5+2</f>
        <v>28</v>
      </c>
      <c r="AS43" s="12">
        <f t="shared" si="3"/>
        <v>67.5714285714286</v>
      </c>
      <c r="AT43" s="12">
        <f t="shared" si="4"/>
        <v>3628.5</v>
      </c>
      <c r="AU43" s="12">
        <f t="shared" si="5"/>
        <v>53</v>
      </c>
      <c r="AV43" s="12">
        <f t="shared" si="6"/>
        <v>68.4622641509434</v>
      </c>
      <c r="AW43" s="12">
        <f t="shared" si="38"/>
        <v>0</v>
      </c>
      <c r="AX43" s="12">
        <f t="shared" si="7"/>
        <v>68.4622641509434</v>
      </c>
    </row>
    <row r="44" ht="16" customHeight="1" spans="1:50">
      <c r="A44" s="6">
        <v>41</v>
      </c>
      <c r="B44" s="15" t="s">
        <v>141</v>
      </c>
      <c r="C44" s="16" t="s">
        <v>142</v>
      </c>
      <c r="D44" s="15" t="s">
        <v>93</v>
      </c>
      <c r="E44" s="5">
        <v>78</v>
      </c>
      <c r="F44" s="5">
        <v>75</v>
      </c>
      <c r="G44" s="5">
        <v>72</v>
      </c>
      <c r="H44" s="5">
        <v>61</v>
      </c>
      <c r="I44" s="15" t="s">
        <v>66</v>
      </c>
      <c r="J44" s="15" t="s">
        <v>49</v>
      </c>
      <c r="K44" s="5">
        <v>74</v>
      </c>
      <c r="L44" s="5">
        <v>60</v>
      </c>
      <c r="M44" s="5">
        <v>72</v>
      </c>
      <c r="N44" s="15" t="s">
        <v>49</v>
      </c>
      <c r="O44" s="15" t="s">
        <v>49</v>
      </c>
      <c r="P44" s="5">
        <v>70</v>
      </c>
      <c r="Q44" s="15" t="s">
        <v>49</v>
      </c>
      <c r="R44" s="5">
        <v>62</v>
      </c>
      <c r="S44" s="15" t="s">
        <v>49</v>
      </c>
      <c r="T44" s="10">
        <f t="shared" si="39"/>
        <v>1652.5</v>
      </c>
      <c r="U44" s="10">
        <f t="shared" si="40"/>
        <v>25</v>
      </c>
      <c r="V44" s="10">
        <f t="shared" si="0"/>
        <v>66.1</v>
      </c>
      <c r="X44" s="15" t="s">
        <v>141</v>
      </c>
      <c r="Y44" s="15" t="s">
        <v>142</v>
      </c>
      <c r="Z44" s="5">
        <v>88</v>
      </c>
      <c r="AA44" s="4">
        <v>75</v>
      </c>
      <c r="AB44" s="4">
        <v>73</v>
      </c>
      <c r="AC44" s="15" t="s">
        <v>49</v>
      </c>
      <c r="AD44" s="5">
        <v>71</v>
      </c>
      <c r="AE44" s="15" t="s">
        <v>61</v>
      </c>
      <c r="AF44" s="15" t="s">
        <v>49</v>
      </c>
      <c r="AG44" s="15" t="s">
        <v>49</v>
      </c>
      <c r="AH44" s="15" t="s">
        <v>49</v>
      </c>
      <c r="AI44" s="4">
        <v>62</v>
      </c>
      <c r="AJ44" s="15" t="s">
        <v>49</v>
      </c>
      <c r="AK44" s="4">
        <v>81</v>
      </c>
      <c r="AL44" s="5">
        <v>85</v>
      </c>
      <c r="AM44" s="4">
        <v>72</v>
      </c>
      <c r="AN44" s="4">
        <v>75</v>
      </c>
      <c r="AO44" s="15" t="s">
        <v>49</v>
      </c>
      <c r="AP44" s="15" t="s">
        <v>49</v>
      </c>
      <c r="AQ44" s="12">
        <f t="shared" si="36"/>
        <v>2273.5</v>
      </c>
      <c r="AR44" s="12">
        <f t="shared" si="37"/>
        <v>32.5</v>
      </c>
      <c r="AS44" s="12">
        <f t="shared" si="3"/>
        <v>69.9538461538462</v>
      </c>
      <c r="AT44" s="12">
        <f t="shared" si="4"/>
        <v>3926</v>
      </c>
      <c r="AU44" s="12">
        <f t="shared" si="5"/>
        <v>57.5</v>
      </c>
      <c r="AV44" s="12">
        <f t="shared" si="6"/>
        <v>68.2782608695652</v>
      </c>
      <c r="AW44" s="12">
        <f t="shared" si="38"/>
        <v>0</v>
      </c>
      <c r="AX44" s="12">
        <f t="shared" si="7"/>
        <v>68.2782608695652</v>
      </c>
    </row>
    <row r="45" ht="16" customHeight="1" spans="1:50">
      <c r="A45" s="6">
        <v>42</v>
      </c>
      <c r="B45" s="15" t="s">
        <v>143</v>
      </c>
      <c r="C45" s="16" t="s">
        <v>144</v>
      </c>
      <c r="D45" s="5">
        <v>85</v>
      </c>
      <c r="E45" s="5">
        <v>85</v>
      </c>
      <c r="F45" s="5">
        <v>72</v>
      </c>
      <c r="G45" s="5">
        <v>62</v>
      </c>
      <c r="H45" s="5">
        <v>70</v>
      </c>
      <c r="I45" s="15" t="s">
        <v>66</v>
      </c>
      <c r="J45" s="15" t="s">
        <v>49</v>
      </c>
      <c r="K45" s="5">
        <v>84</v>
      </c>
      <c r="L45" s="5">
        <v>60</v>
      </c>
      <c r="M45" s="5">
        <v>73</v>
      </c>
      <c r="N45" s="15" t="s">
        <v>49</v>
      </c>
      <c r="O45" s="15" t="s">
        <v>49</v>
      </c>
      <c r="P45" s="5">
        <v>68</v>
      </c>
      <c r="Q45" s="15" t="s">
        <v>49</v>
      </c>
      <c r="R45" s="15" t="s">
        <v>117</v>
      </c>
      <c r="S45" s="15" t="s">
        <v>49</v>
      </c>
      <c r="T45" s="10">
        <f t="shared" si="39"/>
        <v>1714</v>
      </c>
      <c r="U45" s="10">
        <f t="shared" si="40"/>
        <v>25</v>
      </c>
      <c r="V45" s="10">
        <f t="shared" si="0"/>
        <v>68.56</v>
      </c>
      <c r="X45" s="15" t="s">
        <v>143</v>
      </c>
      <c r="Y45" s="15" t="s">
        <v>144</v>
      </c>
      <c r="Z45" s="5">
        <v>86</v>
      </c>
      <c r="AA45" s="4">
        <v>70</v>
      </c>
      <c r="AB45" s="4">
        <v>78</v>
      </c>
      <c r="AC45" s="15" t="s">
        <v>49</v>
      </c>
      <c r="AD45" s="5">
        <v>87</v>
      </c>
      <c r="AE45" s="15" t="s">
        <v>61</v>
      </c>
      <c r="AF45" s="15" t="s">
        <v>49</v>
      </c>
      <c r="AG45" s="15" t="s">
        <v>49</v>
      </c>
      <c r="AH45" s="15" t="s">
        <v>49</v>
      </c>
      <c r="AI45" s="4">
        <v>36</v>
      </c>
      <c r="AJ45" s="15" t="s">
        <v>49</v>
      </c>
      <c r="AK45" s="4">
        <v>78</v>
      </c>
      <c r="AL45" s="5">
        <v>89</v>
      </c>
      <c r="AM45" s="4">
        <v>74</v>
      </c>
      <c r="AN45" s="4">
        <v>77</v>
      </c>
      <c r="AO45" s="15" t="s">
        <v>49</v>
      </c>
      <c r="AP45" s="15" t="s">
        <v>49</v>
      </c>
      <c r="AQ45" s="12">
        <f t="shared" si="36"/>
        <v>2203</v>
      </c>
      <c r="AR45" s="12">
        <f t="shared" si="37"/>
        <v>32.5</v>
      </c>
      <c r="AS45" s="12">
        <f t="shared" si="3"/>
        <v>67.7846153846154</v>
      </c>
      <c r="AT45" s="12">
        <f t="shared" si="4"/>
        <v>3917</v>
      </c>
      <c r="AU45" s="12">
        <f t="shared" si="5"/>
        <v>57.5</v>
      </c>
      <c r="AV45" s="12">
        <f t="shared" si="6"/>
        <v>68.1217391304348</v>
      </c>
      <c r="AW45" s="12">
        <f t="shared" si="38"/>
        <v>0</v>
      </c>
      <c r="AX45" s="12">
        <f t="shared" si="7"/>
        <v>68.1217391304348</v>
      </c>
    </row>
    <row r="46" ht="16" customHeight="1" spans="1:50">
      <c r="A46" s="6">
        <v>43</v>
      </c>
      <c r="B46" s="15" t="s">
        <v>145</v>
      </c>
      <c r="C46" s="16" t="s">
        <v>146</v>
      </c>
      <c r="D46" s="5">
        <v>89</v>
      </c>
      <c r="E46" s="5">
        <v>76</v>
      </c>
      <c r="F46" s="5">
        <v>60</v>
      </c>
      <c r="G46" s="5">
        <v>60</v>
      </c>
      <c r="H46" s="5">
        <v>61</v>
      </c>
      <c r="I46" s="15" t="s">
        <v>66</v>
      </c>
      <c r="J46" s="15" t="s">
        <v>49</v>
      </c>
      <c r="K46" s="15" t="s">
        <v>49</v>
      </c>
      <c r="L46" s="5">
        <v>87</v>
      </c>
      <c r="M46" s="5">
        <v>65</v>
      </c>
      <c r="N46" s="15" t="s">
        <v>49</v>
      </c>
      <c r="O46" s="15" t="s">
        <v>49</v>
      </c>
      <c r="P46" s="5">
        <v>72</v>
      </c>
      <c r="Q46" s="15" t="s">
        <v>49</v>
      </c>
      <c r="R46" s="15" t="s">
        <v>147</v>
      </c>
      <c r="S46" s="5">
        <v>70</v>
      </c>
      <c r="T46" s="10">
        <f t="shared" ref="T46:T50" si="41">D46*2.5+E46*0.5+F46*3+G46*2+H46*2.5+I46+L46*3.5+M46*3+P46*3+R46*2.5+S46*2</f>
        <v>1736</v>
      </c>
      <c r="U46" s="10">
        <f t="shared" ref="U46:U50" si="42">2.5+0.5+3+2+2.5+1+3.5+3+3+2.5+2</f>
        <v>25.5</v>
      </c>
      <c r="V46" s="10">
        <f t="shared" si="0"/>
        <v>68.078431372549</v>
      </c>
      <c r="X46" s="15" t="s">
        <v>145</v>
      </c>
      <c r="Y46" s="16" t="s">
        <v>146</v>
      </c>
      <c r="Z46" s="15" t="s">
        <v>49</v>
      </c>
      <c r="AA46" s="4">
        <v>41</v>
      </c>
      <c r="AB46" s="4">
        <v>81</v>
      </c>
      <c r="AC46" s="15" t="s">
        <v>49</v>
      </c>
      <c r="AD46" s="5">
        <v>67</v>
      </c>
      <c r="AE46" s="15" t="s">
        <v>61</v>
      </c>
      <c r="AF46" s="15" t="s">
        <v>49</v>
      </c>
      <c r="AG46" s="15" t="s">
        <v>49</v>
      </c>
      <c r="AH46" s="15" t="s">
        <v>49</v>
      </c>
      <c r="AI46" s="4">
        <v>69</v>
      </c>
      <c r="AJ46" s="15" t="s">
        <v>49</v>
      </c>
      <c r="AK46" s="4">
        <v>63</v>
      </c>
      <c r="AL46" s="5">
        <v>78</v>
      </c>
      <c r="AM46" s="4">
        <v>77</v>
      </c>
      <c r="AN46" s="4">
        <v>68</v>
      </c>
      <c r="AO46" s="15" t="s">
        <v>49</v>
      </c>
      <c r="AP46" s="15" t="s">
        <v>49</v>
      </c>
      <c r="AQ46" s="12">
        <f t="shared" ref="AQ46:AQ49" si="43">AA46*2+AB46*1.5+AD46*3.5+AE46+AI46*4.5+AK46*6+AL46*2+AM46*3+AN46*2.5</f>
        <v>1758.5</v>
      </c>
      <c r="AR46" s="12">
        <f>2+1.5+3.5+1+4.5+6+2+3+2.5</f>
        <v>26</v>
      </c>
      <c r="AS46" s="12">
        <f t="shared" si="3"/>
        <v>67.6346153846154</v>
      </c>
      <c r="AT46" s="12">
        <f t="shared" si="4"/>
        <v>3494.5</v>
      </c>
      <c r="AU46" s="12">
        <f t="shared" si="5"/>
        <v>51.5</v>
      </c>
      <c r="AV46" s="12">
        <f t="shared" si="6"/>
        <v>67.8543689320388</v>
      </c>
      <c r="AW46" s="12">
        <f t="shared" si="38"/>
        <v>0</v>
      </c>
      <c r="AX46" s="12">
        <f t="shared" si="7"/>
        <v>67.8543689320388</v>
      </c>
    </row>
    <row r="47" ht="16" customHeight="1" spans="1:50">
      <c r="A47" s="6">
        <v>44</v>
      </c>
      <c r="B47" s="15" t="s">
        <v>148</v>
      </c>
      <c r="C47" s="16" t="s">
        <v>149</v>
      </c>
      <c r="D47" s="5">
        <v>82</v>
      </c>
      <c r="E47" s="5">
        <v>88</v>
      </c>
      <c r="F47" s="5">
        <v>60</v>
      </c>
      <c r="G47" s="5">
        <v>78</v>
      </c>
      <c r="H47" s="5">
        <v>69</v>
      </c>
      <c r="I47" s="15" t="s">
        <v>61</v>
      </c>
      <c r="J47" s="15" t="s">
        <v>49</v>
      </c>
      <c r="K47" s="5">
        <v>79</v>
      </c>
      <c r="L47" s="5">
        <v>67</v>
      </c>
      <c r="M47" s="15" t="s">
        <v>150</v>
      </c>
      <c r="N47" s="15" t="s">
        <v>49</v>
      </c>
      <c r="O47" s="15" t="s">
        <v>49</v>
      </c>
      <c r="P47" s="15" t="s">
        <v>124</v>
      </c>
      <c r="Q47" s="15" t="s">
        <v>49</v>
      </c>
      <c r="R47" s="5">
        <v>63</v>
      </c>
      <c r="S47" s="15" t="s">
        <v>49</v>
      </c>
      <c r="T47" s="10">
        <f>D47*2.5+E47*0.5+F47*3+G47*2+H47*2.5+I47+K47*1.5+L47*3.5+M47*3+P47*3+R47*2.5</f>
        <v>1652</v>
      </c>
      <c r="U47" s="10">
        <f>2.5+0.5+3+2+2.5+1+3.5+3+3+2.5+1.5</f>
        <v>25</v>
      </c>
      <c r="V47" s="10">
        <f t="shared" si="0"/>
        <v>66.08</v>
      </c>
      <c r="X47" s="15" t="s">
        <v>148</v>
      </c>
      <c r="Y47" s="16" t="s">
        <v>149</v>
      </c>
      <c r="Z47" s="15" t="s">
        <v>49</v>
      </c>
      <c r="AA47" s="4">
        <v>77</v>
      </c>
      <c r="AB47" s="4">
        <v>82</v>
      </c>
      <c r="AC47" s="15" t="s">
        <v>49</v>
      </c>
      <c r="AD47" s="5">
        <v>68</v>
      </c>
      <c r="AE47" s="15" t="s">
        <v>48</v>
      </c>
      <c r="AF47" s="15" t="s">
        <v>49</v>
      </c>
      <c r="AG47" s="15" t="s">
        <v>49</v>
      </c>
      <c r="AH47" s="15" t="s">
        <v>49</v>
      </c>
      <c r="AI47" s="4">
        <v>55</v>
      </c>
      <c r="AJ47" s="15" t="s">
        <v>49</v>
      </c>
      <c r="AK47" s="4">
        <v>78</v>
      </c>
      <c r="AL47" s="5">
        <v>94</v>
      </c>
      <c r="AM47" s="4">
        <v>78</v>
      </c>
      <c r="AN47" s="4">
        <v>80</v>
      </c>
      <c r="AO47" s="5">
        <v>80</v>
      </c>
      <c r="AP47" s="15" t="s">
        <v>49</v>
      </c>
      <c r="AQ47" s="12">
        <f t="shared" si="43"/>
        <v>1937.5</v>
      </c>
      <c r="AR47" s="12">
        <f>2+1.5+3.5+1+4.5+6+2+3+2.5+2</f>
        <v>28</v>
      </c>
      <c r="AS47" s="12">
        <f t="shared" si="3"/>
        <v>69.1964285714286</v>
      </c>
      <c r="AT47" s="12">
        <f t="shared" si="4"/>
        <v>3589.5</v>
      </c>
      <c r="AU47" s="12">
        <f t="shared" si="5"/>
        <v>53</v>
      </c>
      <c r="AV47" s="12">
        <f t="shared" si="6"/>
        <v>67.7264150943396</v>
      </c>
      <c r="AW47" s="12">
        <f t="shared" si="38"/>
        <v>0</v>
      </c>
      <c r="AX47" s="12">
        <f t="shared" si="7"/>
        <v>67.7264150943396</v>
      </c>
    </row>
    <row r="48" ht="16" customHeight="1" spans="1:50">
      <c r="A48" s="6">
        <v>45</v>
      </c>
      <c r="B48" s="15" t="s">
        <v>151</v>
      </c>
      <c r="C48" s="16" t="s">
        <v>152</v>
      </c>
      <c r="D48" s="5">
        <v>71</v>
      </c>
      <c r="E48" s="5">
        <v>86</v>
      </c>
      <c r="F48" s="5">
        <v>61</v>
      </c>
      <c r="G48" s="5">
        <v>60</v>
      </c>
      <c r="H48" s="5">
        <v>65</v>
      </c>
      <c r="I48" s="15" t="s">
        <v>66</v>
      </c>
      <c r="J48" s="15" t="s">
        <v>49</v>
      </c>
      <c r="K48" s="15" t="s">
        <v>49</v>
      </c>
      <c r="L48" s="5">
        <v>74</v>
      </c>
      <c r="M48" s="15" t="s">
        <v>93</v>
      </c>
      <c r="N48" s="15" t="s">
        <v>49</v>
      </c>
      <c r="O48" s="15" t="s">
        <v>49</v>
      </c>
      <c r="P48" s="15" t="s">
        <v>124</v>
      </c>
      <c r="Q48" s="15" t="s">
        <v>49</v>
      </c>
      <c r="R48" s="5">
        <v>66</v>
      </c>
      <c r="S48" s="5">
        <v>70</v>
      </c>
      <c r="T48" s="10">
        <f t="shared" si="41"/>
        <v>1621</v>
      </c>
      <c r="U48" s="10">
        <f t="shared" si="42"/>
        <v>25.5</v>
      </c>
      <c r="V48" s="10">
        <f t="shared" si="0"/>
        <v>63.5686274509804</v>
      </c>
      <c r="X48" s="15" t="s">
        <v>151</v>
      </c>
      <c r="Y48" s="15" t="s">
        <v>152</v>
      </c>
      <c r="Z48" s="5">
        <v>79</v>
      </c>
      <c r="AA48" s="4">
        <v>60</v>
      </c>
      <c r="AB48" s="4">
        <v>78</v>
      </c>
      <c r="AC48" s="15" t="s">
        <v>49</v>
      </c>
      <c r="AD48" s="5">
        <v>64</v>
      </c>
      <c r="AE48" s="15" t="s">
        <v>61</v>
      </c>
      <c r="AF48" s="15" t="s">
        <v>49</v>
      </c>
      <c r="AG48" s="15" t="s">
        <v>49</v>
      </c>
      <c r="AH48" s="15" t="s">
        <v>49</v>
      </c>
      <c r="AI48" s="4">
        <v>70</v>
      </c>
      <c r="AJ48" s="15" t="s">
        <v>49</v>
      </c>
      <c r="AK48" s="4">
        <v>73</v>
      </c>
      <c r="AL48" s="15" t="s">
        <v>49</v>
      </c>
      <c r="AM48" s="4">
        <v>60</v>
      </c>
      <c r="AN48" s="4">
        <v>62</v>
      </c>
      <c r="AO48" s="5">
        <v>92</v>
      </c>
      <c r="AP48" s="15" t="s">
        <v>49</v>
      </c>
      <c r="AQ48" s="12">
        <f>Z48*4+AA48*2+AB48*1.5+AD48*3.5+AE48+AI48*4.5+AK48*6+AM48*3+AN48*2.5+AO48*2</f>
        <v>2124</v>
      </c>
      <c r="AR48" s="12">
        <f>4+2+1.5+3.5+1+4.5+6+3+2.5+2</f>
        <v>30</v>
      </c>
      <c r="AS48" s="12">
        <f t="shared" si="3"/>
        <v>70.8</v>
      </c>
      <c r="AT48" s="12">
        <f t="shared" si="4"/>
        <v>3745</v>
      </c>
      <c r="AU48" s="12">
        <f t="shared" si="5"/>
        <v>55.5</v>
      </c>
      <c r="AV48" s="12">
        <f t="shared" si="6"/>
        <v>67.4774774774775</v>
      </c>
      <c r="AW48" s="12">
        <f t="shared" si="38"/>
        <v>0</v>
      </c>
      <c r="AX48" s="12">
        <f t="shared" si="7"/>
        <v>67.4774774774775</v>
      </c>
    </row>
    <row r="49" ht="16" customHeight="1" spans="1:50">
      <c r="A49" s="6">
        <v>46</v>
      </c>
      <c r="B49" s="15" t="s">
        <v>153</v>
      </c>
      <c r="C49" s="16" t="s">
        <v>154</v>
      </c>
      <c r="D49" s="15" t="s">
        <v>155</v>
      </c>
      <c r="E49" s="5">
        <v>82</v>
      </c>
      <c r="F49" s="5">
        <v>61</v>
      </c>
      <c r="G49" s="5">
        <v>61</v>
      </c>
      <c r="H49" s="5">
        <v>73</v>
      </c>
      <c r="I49" s="15" t="s">
        <v>61</v>
      </c>
      <c r="J49" s="15" t="s">
        <v>49</v>
      </c>
      <c r="K49" s="15" t="s">
        <v>49</v>
      </c>
      <c r="L49" s="15" t="s">
        <v>156</v>
      </c>
      <c r="M49" s="5">
        <v>68</v>
      </c>
      <c r="N49" s="15" t="s">
        <v>49</v>
      </c>
      <c r="O49" s="15" t="s">
        <v>49</v>
      </c>
      <c r="P49" s="5">
        <v>70</v>
      </c>
      <c r="Q49" s="15" t="s">
        <v>49</v>
      </c>
      <c r="R49" s="15" t="s">
        <v>157</v>
      </c>
      <c r="S49" s="5">
        <v>70</v>
      </c>
      <c r="T49" s="10">
        <f>D49*2.5+E49*0.5+F49*3+G49*2+H49*2.5+I49++L49*3.5+M49*3+P49*3+R49*2.5+S49*2</f>
        <v>1382</v>
      </c>
      <c r="U49" s="10">
        <f t="shared" si="42"/>
        <v>25.5</v>
      </c>
      <c r="V49" s="10">
        <f t="shared" si="0"/>
        <v>54.1960784313725</v>
      </c>
      <c r="X49" s="15" t="s">
        <v>153</v>
      </c>
      <c r="Y49" s="15" t="s">
        <v>154</v>
      </c>
      <c r="Z49" s="15" t="s">
        <v>49</v>
      </c>
      <c r="AA49" s="4">
        <v>78</v>
      </c>
      <c r="AB49" s="4">
        <v>82</v>
      </c>
      <c r="AC49" s="15" t="s">
        <v>49</v>
      </c>
      <c r="AD49" s="5">
        <v>77</v>
      </c>
      <c r="AE49" s="15" t="s">
        <v>61</v>
      </c>
      <c r="AF49" s="15" t="s">
        <v>49</v>
      </c>
      <c r="AG49" s="15" t="s">
        <v>49</v>
      </c>
      <c r="AH49" s="15" t="s">
        <v>49</v>
      </c>
      <c r="AI49" s="4">
        <v>77</v>
      </c>
      <c r="AJ49" s="5"/>
      <c r="AK49" s="4">
        <v>83</v>
      </c>
      <c r="AL49" s="5">
        <v>82</v>
      </c>
      <c r="AM49" s="4">
        <v>73</v>
      </c>
      <c r="AN49" s="4">
        <v>78</v>
      </c>
      <c r="AO49" s="15" t="s">
        <v>49</v>
      </c>
      <c r="AP49" s="15" t="s">
        <v>49</v>
      </c>
      <c r="AQ49" s="12">
        <f t="shared" si="43"/>
        <v>2046</v>
      </c>
      <c r="AR49" s="12">
        <f>2+1.5+3.5+1+4.5+6+2+3+2.5</f>
        <v>26</v>
      </c>
      <c r="AS49" s="12">
        <f t="shared" si="3"/>
        <v>78.6923076923077</v>
      </c>
      <c r="AT49" s="12">
        <f t="shared" si="4"/>
        <v>3428</v>
      </c>
      <c r="AU49" s="12">
        <f t="shared" si="5"/>
        <v>51.5</v>
      </c>
      <c r="AV49" s="12">
        <f t="shared" si="6"/>
        <v>66.5631067961165</v>
      </c>
      <c r="AW49" s="12">
        <v>0</v>
      </c>
      <c r="AX49" s="12">
        <f t="shared" si="7"/>
        <v>66.5631067961165</v>
      </c>
    </row>
    <row r="50" ht="16" customHeight="1" spans="1:50">
      <c r="A50" s="6">
        <v>47</v>
      </c>
      <c r="B50" s="15" t="s">
        <v>158</v>
      </c>
      <c r="C50" s="16" t="s">
        <v>159</v>
      </c>
      <c r="D50" s="15" t="s">
        <v>76</v>
      </c>
      <c r="E50" s="5">
        <v>80</v>
      </c>
      <c r="F50" s="5">
        <v>63</v>
      </c>
      <c r="G50" s="5">
        <v>71</v>
      </c>
      <c r="H50" s="5">
        <v>64</v>
      </c>
      <c r="I50" s="15" t="s">
        <v>66</v>
      </c>
      <c r="J50" s="15" t="s">
        <v>49</v>
      </c>
      <c r="K50" s="15" t="s">
        <v>49</v>
      </c>
      <c r="L50" s="5">
        <v>61</v>
      </c>
      <c r="M50" s="5">
        <v>65</v>
      </c>
      <c r="N50" s="15" t="s">
        <v>49</v>
      </c>
      <c r="O50" s="15" t="s">
        <v>49</v>
      </c>
      <c r="P50" s="5">
        <v>63</v>
      </c>
      <c r="Q50" s="15" t="s">
        <v>49</v>
      </c>
      <c r="R50" s="15" t="s">
        <v>73</v>
      </c>
      <c r="S50" s="5">
        <v>78</v>
      </c>
      <c r="T50" s="10">
        <f t="shared" si="41"/>
        <v>1624.5</v>
      </c>
      <c r="U50" s="10">
        <f t="shared" si="42"/>
        <v>25.5</v>
      </c>
      <c r="V50" s="10">
        <f t="shared" si="0"/>
        <v>63.7058823529412</v>
      </c>
      <c r="X50" s="15" t="s">
        <v>158</v>
      </c>
      <c r="Y50" s="15" t="s">
        <v>159</v>
      </c>
      <c r="Z50" s="5">
        <v>77</v>
      </c>
      <c r="AA50" s="4">
        <v>75</v>
      </c>
      <c r="AB50" s="4">
        <v>75</v>
      </c>
      <c r="AC50" s="5">
        <v>72</v>
      </c>
      <c r="AD50" s="5">
        <v>62</v>
      </c>
      <c r="AE50" s="15" t="s">
        <v>61</v>
      </c>
      <c r="AF50" s="15" t="s">
        <v>49</v>
      </c>
      <c r="AG50" s="15" t="s">
        <v>49</v>
      </c>
      <c r="AH50" s="15" t="s">
        <v>49</v>
      </c>
      <c r="AI50" s="4">
        <v>60</v>
      </c>
      <c r="AJ50" s="15" t="s">
        <v>49</v>
      </c>
      <c r="AK50" s="4">
        <v>69</v>
      </c>
      <c r="AL50" s="15" t="s">
        <v>49</v>
      </c>
      <c r="AM50" s="4">
        <v>60</v>
      </c>
      <c r="AN50" s="4">
        <v>77</v>
      </c>
      <c r="AO50" s="15" t="s">
        <v>49</v>
      </c>
      <c r="AP50" s="15" t="s">
        <v>49</v>
      </c>
      <c r="AQ50" s="12">
        <f>Z50*4+AA50*2+AB50*1.5+AC50*2.5+AD50*3.5+AE50+AI50*4.5+AK50*6+AM50*3+AN50*2.5</f>
        <v>2099</v>
      </c>
      <c r="AR50" s="12">
        <f>4+2+1.5+2.5+3.5+1+4.5+6+3+2.5</f>
        <v>30.5</v>
      </c>
      <c r="AS50" s="12">
        <f t="shared" si="3"/>
        <v>68.8196721311475</v>
      </c>
      <c r="AT50" s="12">
        <f t="shared" si="4"/>
        <v>3723.5</v>
      </c>
      <c r="AU50" s="12">
        <f t="shared" si="5"/>
        <v>56</v>
      </c>
      <c r="AV50" s="12">
        <f t="shared" si="6"/>
        <v>66.4910714285714</v>
      </c>
      <c r="AW50" s="12">
        <v>0</v>
      </c>
      <c r="AX50" s="12">
        <f t="shared" si="7"/>
        <v>66.4910714285714</v>
      </c>
    </row>
    <row r="51" ht="16" customHeight="1" spans="1:50">
      <c r="A51" s="6">
        <v>48</v>
      </c>
      <c r="B51" s="15" t="s">
        <v>160</v>
      </c>
      <c r="C51" s="16" t="s">
        <v>161</v>
      </c>
      <c r="D51" s="5">
        <v>86</v>
      </c>
      <c r="E51" s="5">
        <v>84</v>
      </c>
      <c r="F51" s="5">
        <v>60</v>
      </c>
      <c r="G51" s="5">
        <v>60</v>
      </c>
      <c r="H51" s="5">
        <v>65</v>
      </c>
      <c r="I51" s="15" t="s">
        <v>61</v>
      </c>
      <c r="J51" s="15" t="s">
        <v>49</v>
      </c>
      <c r="K51" s="5">
        <v>76</v>
      </c>
      <c r="L51" s="5">
        <v>69</v>
      </c>
      <c r="M51" s="5">
        <v>63</v>
      </c>
      <c r="N51" s="15" t="s">
        <v>49</v>
      </c>
      <c r="O51" s="15" t="s">
        <v>49</v>
      </c>
      <c r="P51" s="15" t="s">
        <v>162</v>
      </c>
      <c r="Q51" s="15" t="s">
        <v>49</v>
      </c>
      <c r="R51" s="5">
        <v>62</v>
      </c>
      <c r="S51" s="15" t="s">
        <v>49</v>
      </c>
      <c r="T51" s="10">
        <f t="shared" ref="T51:T56" si="44">D51*2.5+E51*0.5+F51*3+G51*2+H51*2.5+I51+K51*1.5+L51*3.5+M51*3+P51*3+R51*2.5</f>
        <v>1626</v>
      </c>
      <c r="U51" s="10">
        <f t="shared" ref="U51:U56" si="45">2.5+0.5+3+2+2.5+1+3.5+3+3+2.5+1.5</f>
        <v>25</v>
      </c>
      <c r="V51" s="10">
        <f t="shared" si="0"/>
        <v>65.04</v>
      </c>
      <c r="X51" s="15" t="s">
        <v>160</v>
      </c>
      <c r="Y51" s="16" t="s">
        <v>161</v>
      </c>
      <c r="Z51" s="5">
        <v>45</v>
      </c>
      <c r="AA51" s="4">
        <v>60</v>
      </c>
      <c r="AB51" s="4">
        <v>79</v>
      </c>
      <c r="AC51" s="15" t="s">
        <v>49</v>
      </c>
      <c r="AD51" s="5">
        <v>66</v>
      </c>
      <c r="AE51" s="15" t="s">
        <v>61</v>
      </c>
      <c r="AF51" s="15" t="s">
        <v>49</v>
      </c>
      <c r="AG51" s="15" t="s">
        <v>49</v>
      </c>
      <c r="AH51" s="15" t="s">
        <v>49</v>
      </c>
      <c r="AI51" s="4">
        <v>63</v>
      </c>
      <c r="AJ51" s="15" t="s">
        <v>49</v>
      </c>
      <c r="AK51" s="4">
        <v>73</v>
      </c>
      <c r="AL51" s="5">
        <v>81</v>
      </c>
      <c r="AM51" s="4">
        <v>70</v>
      </c>
      <c r="AN51" s="4">
        <v>73</v>
      </c>
      <c r="AO51" s="5">
        <v>75</v>
      </c>
      <c r="AP51" s="15" t="s">
        <v>49</v>
      </c>
      <c r="AQ51" s="12">
        <f>Z51*4+AA51*2+AB51*1.5+AD51*3.5+AE51+AI51*4.5+AK51*6+AL51*2+AM51*3+AN51*2.5+AO51*2</f>
        <v>2150.5</v>
      </c>
      <c r="AR51" s="12">
        <f>4+2+1.5+3.5+1+4.5+6+2+3+2.5+2</f>
        <v>32</v>
      </c>
      <c r="AS51" s="12">
        <f t="shared" si="3"/>
        <v>67.203125</v>
      </c>
      <c r="AT51" s="12">
        <f t="shared" si="4"/>
        <v>3776.5</v>
      </c>
      <c r="AU51" s="12">
        <f t="shared" si="5"/>
        <v>57</v>
      </c>
      <c r="AV51" s="12">
        <f t="shared" si="6"/>
        <v>66.2543859649123</v>
      </c>
      <c r="AW51" s="12">
        <f t="shared" ref="AW51:AW56" si="46">0</f>
        <v>0</v>
      </c>
      <c r="AX51" s="12">
        <f t="shared" si="7"/>
        <v>66.2543859649123</v>
      </c>
    </row>
    <row r="52" ht="16" customHeight="1" spans="1:50">
      <c r="A52" s="6">
        <v>49</v>
      </c>
      <c r="B52" s="15" t="s">
        <v>163</v>
      </c>
      <c r="C52" s="16" t="s">
        <v>164</v>
      </c>
      <c r="D52" s="15" t="s">
        <v>98</v>
      </c>
      <c r="E52" s="5">
        <v>67</v>
      </c>
      <c r="F52" s="5">
        <v>71</v>
      </c>
      <c r="G52" s="5">
        <v>60</v>
      </c>
      <c r="H52" s="15" t="s">
        <v>73</v>
      </c>
      <c r="I52" s="15" t="s">
        <v>66</v>
      </c>
      <c r="J52" s="15" t="s">
        <v>49</v>
      </c>
      <c r="K52" s="5">
        <v>68</v>
      </c>
      <c r="L52" s="15" t="s">
        <v>165</v>
      </c>
      <c r="M52" s="15" t="s">
        <v>150</v>
      </c>
      <c r="N52" s="15" t="s">
        <v>49</v>
      </c>
      <c r="O52" s="5">
        <v>65</v>
      </c>
      <c r="P52" s="15" t="s">
        <v>162</v>
      </c>
      <c r="Q52" s="15" t="s">
        <v>48</v>
      </c>
      <c r="R52" s="15" t="s">
        <v>166</v>
      </c>
      <c r="S52" s="5">
        <v>70</v>
      </c>
      <c r="T52" s="10">
        <f>D52*2.5+E52*0.5+F52*3+G52*2+H52*2.5+I52+K52*1.5+L52*3.5+M52*3+O52*2.5+P52*3+Q52*2+R52*2.5+S52*2</f>
        <v>1791</v>
      </c>
      <c r="U52" s="10">
        <f>2.5+0.5+3+2+2.5+1+1.5+3.5+3+2.5+3+2+2.5+2</f>
        <v>31.5</v>
      </c>
      <c r="V52" s="10">
        <f t="shared" si="0"/>
        <v>56.8571428571429</v>
      </c>
      <c r="X52" s="15" t="s">
        <v>163</v>
      </c>
      <c r="Y52" s="16" t="s">
        <v>164</v>
      </c>
      <c r="Z52" s="15" t="s">
        <v>49</v>
      </c>
      <c r="AA52" s="4">
        <v>60</v>
      </c>
      <c r="AB52" s="4">
        <v>77</v>
      </c>
      <c r="AC52" s="15" t="s">
        <v>49</v>
      </c>
      <c r="AD52" s="5">
        <v>81</v>
      </c>
      <c r="AE52" s="15" t="s">
        <v>61</v>
      </c>
      <c r="AF52" s="5">
        <v>55</v>
      </c>
      <c r="AG52" s="5">
        <v>80</v>
      </c>
      <c r="AH52" s="15" t="s">
        <v>61</v>
      </c>
      <c r="AI52" s="4">
        <v>55</v>
      </c>
      <c r="AJ52" s="5">
        <v>78</v>
      </c>
      <c r="AK52" s="4">
        <v>83</v>
      </c>
      <c r="AL52" s="5">
        <v>85</v>
      </c>
      <c r="AM52" s="4">
        <v>72</v>
      </c>
      <c r="AN52" s="4">
        <v>76</v>
      </c>
      <c r="AO52" s="15" t="s">
        <v>49</v>
      </c>
      <c r="AP52" s="15" t="s">
        <v>49</v>
      </c>
      <c r="AQ52" s="12">
        <f>AA52*2+AB52*1.5+AD52*3.5+AE52+AF52*1.5+AG52*3+AH52+AI52*4.5+AJ52*4+AK52*6+AL52*2+AM52*3+AN52*2.5</f>
        <v>2625</v>
      </c>
      <c r="AR52" s="12">
        <f>2+1.5+3.5+1+1.5+3+1+4.5+4+6+2+3+2.5</f>
        <v>35.5</v>
      </c>
      <c r="AS52" s="12">
        <f t="shared" si="3"/>
        <v>73.943661971831</v>
      </c>
      <c r="AT52" s="12">
        <f t="shared" si="4"/>
        <v>4416</v>
      </c>
      <c r="AU52" s="12">
        <f t="shared" si="5"/>
        <v>67</v>
      </c>
      <c r="AV52" s="12">
        <f t="shared" si="6"/>
        <v>65.910447761194</v>
      </c>
      <c r="AW52" s="12">
        <v>0</v>
      </c>
      <c r="AX52" s="12">
        <f t="shared" si="7"/>
        <v>65.910447761194</v>
      </c>
    </row>
    <row r="53" ht="16" customHeight="1" spans="1:50">
      <c r="A53" s="6">
        <v>50</v>
      </c>
      <c r="B53" s="15" t="s">
        <v>167</v>
      </c>
      <c r="C53" s="16" t="s">
        <v>168</v>
      </c>
      <c r="D53" s="15" t="s">
        <v>169</v>
      </c>
      <c r="E53" s="5">
        <v>79</v>
      </c>
      <c r="F53" s="5">
        <v>74</v>
      </c>
      <c r="G53" s="5">
        <v>65</v>
      </c>
      <c r="H53" s="5">
        <v>76</v>
      </c>
      <c r="I53" s="15" t="s">
        <v>61</v>
      </c>
      <c r="J53" s="15" t="s">
        <v>49</v>
      </c>
      <c r="K53" s="15" t="s">
        <v>49</v>
      </c>
      <c r="L53" s="15" t="s">
        <v>170</v>
      </c>
      <c r="M53" s="5">
        <v>74</v>
      </c>
      <c r="N53" s="15" t="s">
        <v>49</v>
      </c>
      <c r="O53" s="15" t="s">
        <v>49</v>
      </c>
      <c r="P53" s="5">
        <v>71</v>
      </c>
      <c r="Q53" s="15" t="s">
        <v>49</v>
      </c>
      <c r="R53" s="15" t="s">
        <v>171</v>
      </c>
      <c r="S53" s="5">
        <v>72</v>
      </c>
      <c r="T53" s="10">
        <f>D53*2.5+E53*0.5+F53*3+G53*2+H53*2.5+I53++L53*3.5+M53*3+P53*3+R53*2.5+S53*2</f>
        <v>1585</v>
      </c>
      <c r="U53" s="10">
        <f t="shared" ref="U53:U65" si="47">2.5+0.5+3+2+2.5+1+3.5+3+3+2.5+2</f>
        <v>25.5</v>
      </c>
      <c r="V53" s="10">
        <f t="shared" si="0"/>
        <v>62.156862745098</v>
      </c>
      <c r="X53" s="15" t="s">
        <v>167</v>
      </c>
      <c r="Y53" s="16" t="s">
        <v>168</v>
      </c>
      <c r="Z53" s="5">
        <v>88</v>
      </c>
      <c r="AA53" s="4">
        <v>87</v>
      </c>
      <c r="AB53" s="4">
        <v>80</v>
      </c>
      <c r="AC53" s="15" t="s">
        <v>49</v>
      </c>
      <c r="AD53" s="5">
        <v>67</v>
      </c>
      <c r="AE53" s="15" t="s">
        <v>61</v>
      </c>
      <c r="AF53" s="15" t="s">
        <v>49</v>
      </c>
      <c r="AG53" s="15" t="s">
        <v>49</v>
      </c>
      <c r="AH53" s="15" t="s">
        <v>49</v>
      </c>
      <c r="AI53" s="4">
        <v>33</v>
      </c>
      <c r="AJ53" s="15" t="s">
        <v>49</v>
      </c>
      <c r="AK53" s="4">
        <v>87</v>
      </c>
      <c r="AL53" s="5">
        <v>90</v>
      </c>
      <c r="AM53" s="4">
        <v>73</v>
      </c>
      <c r="AN53" s="4">
        <v>72</v>
      </c>
      <c r="AO53" s="15" t="s">
        <v>49</v>
      </c>
      <c r="AP53" s="15" t="s">
        <v>49</v>
      </c>
      <c r="AQ53" s="12">
        <f t="shared" ref="AQ53:AQ57" si="48">Z53*4+AA53*2+AB53*1.5+AD53*3.5+AE53+AI53*4.5+AK53*6+AL53*2+AM53*3+AN53*2.5</f>
        <v>2205</v>
      </c>
      <c r="AR53" s="12">
        <f t="shared" ref="AR53:AR57" si="49">4+2+1.5+2.5+3.5+1+4.5+6+2+3+2.5</f>
        <v>32.5</v>
      </c>
      <c r="AS53" s="12">
        <f t="shared" si="3"/>
        <v>67.8461538461538</v>
      </c>
      <c r="AT53" s="12">
        <f t="shared" si="4"/>
        <v>3790</v>
      </c>
      <c r="AU53" s="12">
        <f t="shared" si="5"/>
        <v>58</v>
      </c>
      <c r="AV53" s="12">
        <f t="shared" si="6"/>
        <v>65.3448275862069</v>
      </c>
      <c r="AW53" s="12">
        <v>0</v>
      </c>
      <c r="AX53" s="12">
        <f t="shared" si="7"/>
        <v>65.3448275862069</v>
      </c>
    </row>
    <row r="54" ht="16" customHeight="1" spans="1:50">
      <c r="A54" s="6">
        <v>51</v>
      </c>
      <c r="B54" s="15" t="s">
        <v>172</v>
      </c>
      <c r="C54" s="16" t="s">
        <v>173</v>
      </c>
      <c r="D54" s="15" t="s">
        <v>76</v>
      </c>
      <c r="E54" s="5">
        <v>74</v>
      </c>
      <c r="F54" s="5">
        <v>60</v>
      </c>
      <c r="G54" s="5">
        <v>68</v>
      </c>
      <c r="H54" s="15" t="s">
        <v>174</v>
      </c>
      <c r="I54" s="15" t="s">
        <v>61</v>
      </c>
      <c r="J54" s="15" t="s">
        <v>49</v>
      </c>
      <c r="K54" s="15" t="s">
        <v>49</v>
      </c>
      <c r="L54" s="5">
        <v>60</v>
      </c>
      <c r="M54" s="5">
        <v>72</v>
      </c>
      <c r="N54" s="15" t="s">
        <v>49</v>
      </c>
      <c r="O54" s="15" t="s">
        <v>49</v>
      </c>
      <c r="P54" s="5">
        <v>66</v>
      </c>
      <c r="Q54" s="15" t="s">
        <v>49</v>
      </c>
      <c r="R54" s="15" t="s">
        <v>117</v>
      </c>
      <c r="S54" s="5">
        <v>72</v>
      </c>
      <c r="T54" s="10">
        <f t="shared" ref="T54:T60" si="50">D54*2.5+E54*0.5+F54*3+G54*2+H54*2.5+I54+L54*3.5+M54*3+P54*3+R54*2.5+S54*2</f>
        <v>1593.5</v>
      </c>
      <c r="U54" s="10">
        <f t="shared" si="47"/>
        <v>25.5</v>
      </c>
      <c r="V54" s="10">
        <f t="shared" si="0"/>
        <v>62.4901960784314</v>
      </c>
      <c r="X54" s="15" t="s">
        <v>172</v>
      </c>
      <c r="Y54" s="16" t="s">
        <v>173</v>
      </c>
      <c r="Z54" s="5">
        <v>82</v>
      </c>
      <c r="AA54" s="4">
        <v>76</v>
      </c>
      <c r="AB54" s="4">
        <v>74</v>
      </c>
      <c r="AC54" s="15" t="s">
        <v>49</v>
      </c>
      <c r="AD54" s="5">
        <v>75</v>
      </c>
      <c r="AE54" s="15" t="s">
        <v>61</v>
      </c>
      <c r="AF54" s="15" t="s">
        <v>49</v>
      </c>
      <c r="AG54" s="15" t="s">
        <v>49</v>
      </c>
      <c r="AH54" s="15" t="s">
        <v>49</v>
      </c>
      <c r="AI54" s="4">
        <v>50</v>
      </c>
      <c r="AJ54" s="15" t="s">
        <v>49</v>
      </c>
      <c r="AK54" s="4">
        <v>82</v>
      </c>
      <c r="AL54" s="5">
        <v>75</v>
      </c>
      <c r="AM54" s="4">
        <v>73</v>
      </c>
      <c r="AN54" s="4">
        <v>70</v>
      </c>
      <c r="AO54" s="15" t="s">
        <v>49</v>
      </c>
      <c r="AP54" s="15" t="s">
        <v>49</v>
      </c>
      <c r="AQ54" s="12">
        <f t="shared" si="48"/>
        <v>2189.5</v>
      </c>
      <c r="AR54" s="12">
        <f t="shared" si="49"/>
        <v>32.5</v>
      </c>
      <c r="AS54" s="12">
        <f t="shared" si="3"/>
        <v>67.3692307692308</v>
      </c>
      <c r="AT54" s="12">
        <f t="shared" si="4"/>
        <v>3783</v>
      </c>
      <c r="AU54" s="12">
        <f t="shared" si="5"/>
        <v>58</v>
      </c>
      <c r="AV54" s="12">
        <f t="shared" si="6"/>
        <v>65.2241379310345</v>
      </c>
      <c r="AW54" s="12">
        <f t="shared" si="46"/>
        <v>0</v>
      </c>
      <c r="AX54" s="12">
        <f t="shared" si="7"/>
        <v>65.2241379310345</v>
      </c>
    </row>
    <row r="55" ht="16" customHeight="1" spans="1:50">
      <c r="A55" s="6">
        <v>52</v>
      </c>
      <c r="B55" s="15" t="s">
        <v>175</v>
      </c>
      <c r="C55" s="16" t="s">
        <v>176</v>
      </c>
      <c r="D55" s="5">
        <v>68</v>
      </c>
      <c r="E55" s="5">
        <v>82</v>
      </c>
      <c r="F55" s="5">
        <v>72</v>
      </c>
      <c r="G55" s="5">
        <v>72</v>
      </c>
      <c r="H55" s="5">
        <v>60</v>
      </c>
      <c r="I55" s="15" t="s">
        <v>66</v>
      </c>
      <c r="J55" s="15" t="s">
        <v>49</v>
      </c>
      <c r="K55" s="5">
        <v>72</v>
      </c>
      <c r="L55" s="15" t="s">
        <v>98</v>
      </c>
      <c r="M55" s="15" t="s">
        <v>150</v>
      </c>
      <c r="N55" s="15" t="s">
        <v>49</v>
      </c>
      <c r="O55" s="15" t="s">
        <v>49</v>
      </c>
      <c r="P55" s="5">
        <v>63</v>
      </c>
      <c r="Q55" s="15" t="s">
        <v>49</v>
      </c>
      <c r="R55" s="15" t="s">
        <v>177</v>
      </c>
      <c r="S55" s="15" t="s">
        <v>49</v>
      </c>
      <c r="T55" s="10">
        <f t="shared" si="44"/>
        <v>1508.5</v>
      </c>
      <c r="U55" s="10">
        <f t="shared" si="45"/>
        <v>25</v>
      </c>
      <c r="V55" s="10">
        <f t="shared" si="0"/>
        <v>60.34</v>
      </c>
      <c r="X55" s="15" t="s">
        <v>175</v>
      </c>
      <c r="Y55" s="16" t="s">
        <v>176</v>
      </c>
      <c r="Z55" s="5">
        <v>80</v>
      </c>
      <c r="AA55" s="4">
        <v>60</v>
      </c>
      <c r="AB55" s="4">
        <v>81</v>
      </c>
      <c r="AC55" s="5">
        <v>67</v>
      </c>
      <c r="AD55" s="5">
        <v>68</v>
      </c>
      <c r="AE55" s="15" t="s">
        <v>61</v>
      </c>
      <c r="AF55" s="15" t="s">
        <v>49</v>
      </c>
      <c r="AG55" s="15" t="s">
        <v>49</v>
      </c>
      <c r="AH55" s="15" t="s">
        <v>49</v>
      </c>
      <c r="AI55" s="4">
        <v>41</v>
      </c>
      <c r="AJ55" s="15" t="s">
        <v>49</v>
      </c>
      <c r="AK55" s="4">
        <v>78</v>
      </c>
      <c r="AL55" s="15" t="s">
        <v>49</v>
      </c>
      <c r="AM55" s="4">
        <v>71</v>
      </c>
      <c r="AN55" s="4">
        <v>73</v>
      </c>
      <c r="AO55" s="15" t="s">
        <v>49</v>
      </c>
      <c r="AP55" s="15" t="s">
        <v>49</v>
      </c>
      <c r="AQ55" s="12">
        <f>Z55*4+AA55*2+AB55*1.5+AC55*2.5+AD55*3.5+AE55+AI55*4.5+AK55*6+AM55*3+AN55*2.5</f>
        <v>2090</v>
      </c>
      <c r="AR55" s="12">
        <f>4+2+1.5+2.5+3.5+1+4.5+6+3+2.5</f>
        <v>30.5</v>
      </c>
      <c r="AS55" s="12">
        <f t="shared" si="3"/>
        <v>68.5245901639344</v>
      </c>
      <c r="AT55" s="12">
        <f t="shared" si="4"/>
        <v>3598.5</v>
      </c>
      <c r="AU55" s="12">
        <f t="shared" si="5"/>
        <v>55.5</v>
      </c>
      <c r="AV55" s="12">
        <f t="shared" si="6"/>
        <v>64.8378378378378</v>
      </c>
      <c r="AW55" s="12">
        <f t="shared" si="46"/>
        <v>0</v>
      </c>
      <c r="AX55" s="12">
        <f t="shared" si="7"/>
        <v>64.8378378378378</v>
      </c>
    </row>
    <row r="56" ht="16" customHeight="1" spans="1:50">
      <c r="A56" s="6">
        <v>53</v>
      </c>
      <c r="B56" s="15" t="s">
        <v>178</v>
      </c>
      <c r="C56" s="16" t="s">
        <v>179</v>
      </c>
      <c r="D56" s="5">
        <v>75</v>
      </c>
      <c r="E56" s="5">
        <v>84</v>
      </c>
      <c r="F56" s="15" t="s">
        <v>117</v>
      </c>
      <c r="G56" s="15" t="s">
        <v>169</v>
      </c>
      <c r="H56" s="5">
        <v>66</v>
      </c>
      <c r="I56" s="15" t="s">
        <v>66</v>
      </c>
      <c r="J56" s="15" t="s">
        <v>49</v>
      </c>
      <c r="K56" s="5">
        <v>61</v>
      </c>
      <c r="L56" s="5">
        <v>70</v>
      </c>
      <c r="M56" s="15" t="s">
        <v>93</v>
      </c>
      <c r="N56" s="15" t="s">
        <v>49</v>
      </c>
      <c r="O56" s="15" t="s">
        <v>49</v>
      </c>
      <c r="P56" s="5">
        <v>60</v>
      </c>
      <c r="Q56" s="15" t="s">
        <v>49</v>
      </c>
      <c r="R56" s="5">
        <v>62</v>
      </c>
      <c r="S56" s="15" t="s">
        <v>49</v>
      </c>
      <c r="T56" s="10">
        <f t="shared" si="44"/>
        <v>1523</v>
      </c>
      <c r="U56" s="10">
        <f t="shared" si="45"/>
        <v>25</v>
      </c>
      <c r="V56" s="10">
        <f t="shared" si="0"/>
        <v>60.92</v>
      </c>
      <c r="X56" s="15" t="s">
        <v>178</v>
      </c>
      <c r="Y56" s="16" t="s">
        <v>179</v>
      </c>
      <c r="Z56" s="5">
        <v>56</v>
      </c>
      <c r="AA56" s="4">
        <v>73</v>
      </c>
      <c r="AB56" s="4">
        <v>64</v>
      </c>
      <c r="AC56" s="15" t="s">
        <v>49</v>
      </c>
      <c r="AD56" s="5">
        <v>60</v>
      </c>
      <c r="AE56" s="15" t="s">
        <v>61</v>
      </c>
      <c r="AF56" s="15" t="s">
        <v>49</v>
      </c>
      <c r="AG56" s="15" t="s">
        <v>49</v>
      </c>
      <c r="AH56" s="15" t="s">
        <v>49</v>
      </c>
      <c r="AI56" s="4">
        <v>49</v>
      </c>
      <c r="AJ56" s="15" t="s">
        <v>49</v>
      </c>
      <c r="AK56" s="4">
        <v>80</v>
      </c>
      <c r="AL56" s="5">
        <v>93</v>
      </c>
      <c r="AM56" s="4">
        <v>71</v>
      </c>
      <c r="AN56" s="4">
        <v>61</v>
      </c>
      <c r="AO56" s="5">
        <v>76</v>
      </c>
      <c r="AP56" s="15" t="s">
        <v>49</v>
      </c>
      <c r="AQ56" s="12">
        <f>Z56*4+AA56*2+AB56*1.5+AD56*3.5+AE56+AI56*4.5+AK56*6+AL56*2+AM56*3+AN56*2.5+AO56*2</f>
        <v>2155</v>
      </c>
      <c r="AR56" s="12">
        <f>4+2+1.5+3.5+1+4.5+6+2+3+2.5+2</f>
        <v>32</v>
      </c>
      <c r="AS56" s="12">
        <f t="shared" si="3"/>
        <v>67.34375</v>
      </c>
      <c r="AT56" s="12">
        <f t="shared" si="4"/>
        <v>3678</v>
      </c>
      <c r="AU56" s="12">
        <f t="shared" si="5"/>
        <v>57</v>
      </c>
      <c r="AV56" s="12">
        <f t="shared" si="6"/>
        <v>64.5263157894737</v>
      </c>
      <c r="AW56" s="12">
        <f t="shared" si="46"/>
        <v>0</v>
      </c>
      <c r="AX56" s="12">
        <f t="shared" si="7"/>
        <v>64.5263157894737</v>
      </c>
    </row>
    <row r="57" ht="16" customHeight="1" spans="1:50">
      <c r="A57" s="6">
        <v>54</v>
      </c>
      <c r="B57" s="15" t="s">
        <v>180</v>
      </c>
      <c r="C57" s="16" t="s">
        <v>181</v>
      </c>
      <c r="D57" s="15" t="s">
        <v>76</v>
      </c>
      <c r="E57" s="5">
        <v>80</v>
      </c>
      <c r="F57" s="5">
        <v>65</v>
      </c>
      <c r="G57" s="5">
        <v>60</v>
      </c>
      <c r="H57" s="5">
        <v>75</v>
      </c>
      <c r="I57" s="15" t="s">
        <v>48</v>
      </c>
      <c r="J57" s="15" t="s">
        <v>49</v>
      </c>
      <c r="K57" s="5">
        <v>70</v>
      </c>
      <c r="L57" s="15" t="s">
        <v>93</v>
      </c>
      <c r="M57" s="15" t="s">
        <v>182</v>
      </c>
      <c r="N57" s="15" t="s">
        <v>49</v>
      </c>
      <c r="O57" s="15" t="s">
        <v>49</v>
      </c>
      <c r="P57" s="5">
        <v>63</v>
      </c>
      <c r="Q57" s="15" t="s">
        <v>49</v>
      </c>
      <c r="R57" s="15" t="s">
        <v>169</v>
      </c>
      <c r="S57" s="5">
        <v>88</v>
      </c>
      <c r="T57" s="10">
        <f>D57*2.5+E57*0.5+F57*3+G57*2+H57*2.5+I57+K57*1.5+L57*3.5+M57*3+P57*3+R57*2.5+S57*2</f>
        <v>1671</v>
      </c>
      <c r="U57" s="10">
        <f>2.5+0.5+3+2+2.5+1+3.5+3+3+2.5+2+1.5</f>
        <v>27</v>
      </c>
      <c r="V57" s="10">
        <f t="shared" si="0"/>
        <v>61.8888888888889</v>
      </c>
      <c r="X57" s="15" t="s">
        <v>180</v>
      </c>
      <c r="Y57" s="16" t="s">
        <v>181</v>
      </c>
      <c r="Z57" s="5">
        <v>60</v>
      </c>
      <c r="AA57" s="4">
        <v>70</v>
      </c>
      <c r="AB57" s="4">
        <v>77</v>
      </c>
      <c r="AC57" s="15" t="s">
        <v>49</v>
      </c>
      <c r="AD57" s="5">
        <v>67</v>
      </c>
      <c r="AE57" s="15" t="s">
        <v>48</v>
      </c>
      <c r="AF57" s="15" t="s">
        <v>49</v>
      </c>
      <c r="AG57" s="15" t="s">
        <v>49</v>
      </c>
      <c r="AH57" s="15" t="s">
        <v>49</v>
      </c>
      <c r="AI57" s="4">
        <v>56</v>
      </c>
      <c r="AJ57" s="15" t="s">
        <v>49</v>
      </c>
      <c r="AK57" s="4">
        <v>84</v>
      </c>
      <c r="AL57" s="5">
        <v>87</v>
      </c>
      <c r="AM57" s="4">
        <v>80</v>
      </c>
      <c r="AN57" s="4">
        <v>73</v>
      </c>
      <c r="AO57" s="15" t="s">
        <v>49</v>
      </c>
      <c r="AP57" s="15" t="s">
        <v>49</v>
      </c>
      <c r="AQ57" s="12">
        <f t="shared" si="48"/>
        <v>2167.5</v>
      </c>
      <c r="AR57" s="12">
        <f t="shared" si="49"/>
        <v>32.5</v>
      </c>
      <c r="AS57" s="12">
        <f t="shared" si="3"/>
        <v>66.6923076923077</v>
      </c>
      <c r="AT57" s="12">
        <f t="shared" si="4"/>
        <v>3838.5</v>
      </c>
      <c r="AU57" s="12">
        <f t="shared" si="5"/>
        <v>59.5</v>
      </c>
      <c r="AV57" s="12">
        <f t="shared" si="6"/>
        <v>64.5126050420168</v>
      </c>
      <c r="AW57" s="12">
        <v>0</v>
      </c>
      <c r="AX57" s="12">
        <f t="shared" si="7"/>
        <v>64.5126050420168</v>
      </c>
    </row>
    <row r="58" ht="16" customHeight="1" spans="1:50">
      <c r="A58" s="6">
        <v>55</v>
      </c>
      <c r="B58" s="15" t="s">
        <v>183</v>
      </c>
      <c r="C58" s="16" t="s">
        <v>184</v>
      </c>
      <c r="D58" s="15" t="s">
        <v>124</v>
      </c>
      <c r="E58" s="5">
        <v>87</v>
      </c>
      <c r="F58" s="5">
        <v>76</v>
      </c>
      <c r="G58" s="5">
        <v>71</v>
      </c>
      <c r="H58" s="5">
        <v>65</v>
      </c>
      <c r="I58" s="15" t="s">
        <v>61</v>
      </c>
      <c r="J58" s="15" t="s">
        <v>49</v>
      </c>
      <c r="K58" s="15" t="s">
        <v>49</v>
      </c>
      <c r="L58" s="15" t="s">
        <v>76</v>
      </c>
      <c r="M58" s="5">
        <v>77</v>
      </c>
      <c r="N58" s="15" t="s">
        <v>49</v>
      </c>
      <c r="O58" s="15" t="s">
        <v>49</v>
      </c>
      <c r="P58" s="5">
        <v>76</v>
      </c>
      <c r="Q58" s="15" t="s">
        <v>49</v>
      </c>
      <c r="R58" s="5">
        <v>60</v>
      </c>
      <c r="S58" s="5">
        <v>80</v>
      </c>
      <c r="T58" s="10">
        <f t="shared" si="50"/>
        <v>1739</v>
      </c>
      <c r="U58" s="10">
        <f t="shared" si="47"/>
        <v>25.5</v>
      </c>
      <c r="V58" s="10">
        <f t="shared" si="0"/>
        <v>68.1960784313726</v>
      </c>
      <c r="X58" s="15" t="s">
        <v>183</v>
      </c>
      <c r="Y58" s="16" t="s">
        <v>184</v>
      </c>
      <c r="Z58" s="15" t="s">
        <v>49</v>
      </c>
      <c r="AA58" s="4">
        <v>83</v>
      </c>
      <c r="AB58" s="4">
        <v>82</v>
      </c>
      <c r="AC58" s="15" t="s">
        <v>49</v>
      </c>
      <c r="AD58" s="5">
        <v>39</v>
      </c>
      <c r="AE58" s="15" t="s">
        <v>48</v>
      </c>
      <c r="AF58" s="15" t="s">
        <v>49</v>
      </c>
      <c r="AG58" s="15" t="s">
        <v>49</v>
      </c>
      <c r="AH58" s="15" t="s">
        <v>49</v>
      </c>
      <c r="AI58" s="4">
        <v>38</v>
      </c>
      <c r="AJ58" s="15" t="s">
        <v>49</v>
      </c>
      <c r="AK58" s="4">
        <v>71</v>
      </c>
      <c r="AL58" s="5">
        <v>82</v>
      </c>
      <c r="AM58" s="4">
        <v>41</v>
      </c>
      <c r="AN58" s="4">
        <v>72</v>
      </c>
      <c r="AO58" s="15" t="s">
        <v>49</v>
      </c>
      <c r="AP58" s="15" t="s">
        <v>49</v>
      </c>
      <c r="AQ58" s="12">
        <f>AA58*2+AB58*1.5+AD58*3.5+AE58+AI58*4.5+AK58*6+AL58*2+AM58*3+AN58*2.5</f>
        <v>1574.5</v>
      </c>
      <c r="AR58" s="12">
        <f>2+1.5+3.5+1+4.5+6+2+3+2.5</f>
        <v>26</v>
      </c>
      <c r="AS58" s="12">
        <f t="shared" si="3"/>
        <v>60.5576923076923</v>
      </c>
      <c r="AT58" s="12">
        <f t="shared" si="4"/>
        <v>3313.5</v>
      </c>
      <c r="AU58" s="12">
        <f t="shared" si="5"/>
        <v>51.5</v>
      </c>
      <c r="AV58" s="12">
        <f t="shared" si="6"/>
        <v>64.3398058252427</v>
      </c>
      <c r="AW58" s="12">
        <v>0</v>
      </c>
      <c r="AX58" s="12">
        <f t="shared" si="7"/>
        <v>64.3398058252427</v>
      </c>
    </row>
    <row r="59" ht="16" customHeight="1" spans="1:50">
      <c r="A59" s="6">
        <v>56</v>
      </c>
      <c r="B59" s="15" t="s">
        <v>185</v>
      </c>
      <c r="C59" s="16" t="s">
        <v>186</v>
      </c>
      <c r="D59" s="15" t="s">
        <v>110</v>
      </c>
      <c r="E59" s="5">
        <v>82</v>
      </c>
      <c r="F59" s="5">
        <v>63</v>
      </c>
      <c r="G59" s="5">
        <v>61</v>
      </c>
      <c r="H59" s="5">
        <v>60</v>
      </c>
      <c r="I59" s="15" t="s">
        <v>61</v>
      </c>
      <c r="J59" s="15" t="s">
        <v>49</v>
      </c>
      <c r="K59" s="15" t="s">
        <v>49</v>
      </c>
      <c r="L59" s="15" t="s">
        <v>174</v>
      </c>
      <c r="M59" s="5">
        <v>70</v>
      </c>
      <c r="N59" s="15" t="s">
        <v>49</v>
      </c>
      <c r="O59" s="15" t="s">
        <v>49</v>
      </c>
      <c r="P59" s="15" t="s">
        <v>93</v>
      </c>
      <c r="Q59" s="15" t="s">
        <v>49</v>
      </c>
      <c r="R59" s="15" t="s">
        <v>187</v>
      </c>
      <c r="S59" s="5">
        <v>70</v>
      </c>
      <c r="T59" s="10">
        <f t="shared" si="50"/>
        <v>1489</v>
      </c>
      <c r="U59" s="10">
        <f t="shared" si="47"/>
        <v>25.5</v>
      </c>
      <c r="V59" s="10">
        <f t="shared" si="0"/>
        <v>58.3921568627451</v>
      </c>
      <c r="X59" s="15" t="s">
        <v>185</v>
      </c>
      <c r="Y59" s="16" t="s">
        <v>186</v>
      </c>
      <c r="Z59" s="5">
        <v>82</v>
      </c>
      <c r="AA59" s="4">
        <v>70</v>
      </c>
      <c r="AB59" s="4">
        <v>68</v>
      </c>
      <c r="AC59" s="15" t="s">
        <v>49</v>
      </c>
      <c r="AD59" s="5">
        <v>49</v>
      </c>
      <c r="AE59" s="15" t="s">
        <v>61</v>
      </c>
      <c r="AF59" s="15" t="s">
        <v>49</v>
      </c>
      <c r="AG59" s="15" t="s">
        <v>49</v>
      </c>
      <c r="AH59" s="15" t="s">
        <v>49</v>
      </c>
      <c r="AI59" s="4">
        <v>71</v>
      </c>
      <c r="AJ59" s="15" t="s">
        <v>49</v>
      </c>
      <c r="AK59" s="4">
        <v>68</v>
      </c>
      <c r="AL59" s="15" t="s">
        <v>49</v>
      </c>
      <c r="AM59" s="4">
        <v>73</v>
      </c>
      <c r="AN59" s="4">
        <v>64</v>
      </c>
      <c r="AO59" s="5">
        <v>78</v>
      </c>
      <c r="AP59" s="15" t="s">
        <v>49</v>
      </c>
      <c r="AQ59" s="12">
        <f>Z59*4+AA59*2+AB59*1.5+AD59*3.5+AE59+AI59*4.5+AK59*6+AM59*3+AN59*2.5+AO59*2</f>
        <v>2079</v>
      </c>
      <c r="AR59" s="12">
        <f>4+2+1.5+3.5+1+4.5+6+3+2.5+2</f>
        <v>30</v>
      </c>
      <c r="AS59" s="12">
        <f t="shared" si="3"/>
        <v>69.3</v>
      </c>
      <c r="AT59" s="12">
        <f t="shared" si="4"/>
        <v>3568</v>
      </c>
      <c r="AU59" s="12">
        <f t="shared" si="5"/>
        <v>55.5</v>
      </c>
      <c r="AV59" s="12">
        <f t="shared" si="6"/>
        <v>64.2882882882883</v>
      </c>
      <c r="AW59" s="12">
        <f t="shared" ref="AW59:AW66" si="51">0</f>
        <v>0</v>
      </c>
      <c r="AX59" s="12">
        <f t="shared" si="7"/>
        <v>64.2882882882883</v>
      </c>
    </row>
    <row r="60" ht="16" customHeight="1" spans="1:50">
      <c r="A60" s="6">
        <v>57</v>
      </c>
      <c r="B60" s="15" t="s">
        <v>188</v>
      </c>
      <c r="C60" s="16" t="s">
        <v>189</v>
      </c>
      <c r="D60" s="5">
        <v>74</v>
      </c>
      <c r="E60" s="5">
        <v>75</v>
      </c>
      <c r="F60" s="5">
        <v>72</v>
      </c>
      <c r="G60" s="5">
        <v>60</v>
      </c>
      <c r="H60" s="15" t="s">
        <v>124</v>
      </c>
      <c r="I60" s="15" t="s">
        <v>61</v>
      </c>
      <c r="J60" s="15" t="s">
        <v>49</v>
      </c>
      <c r="K60" s="15" t="s">
        <v>49</v>
      </c>
      <c r="L60" s="5">
        <v>61</v>
      </c>
      <c r="M60" s="5">
        <v>76</v>
      </c>
      <c r="N60" s="15" t="s">
        <v>49</v>
      </c>
      <c r="O60" s="15" t="s">
        <v>49</v>
      </c>
      <c r="P60" s="5">
        <v>60</v>
      </c>
      <c r="Q60" s="15" t="s">
        <v>49</v>
      </c>
      <c r="R60" s="5">
        <v>75</v>
      </c>
      <c r="S60" s="5">
        <v>70</v>
      </c>
      <c r="T60" s="10">
        <f t="shared" si="50"/>
        <v>1712.5</v>
      </c>
      <c r="U60" s="10">
        <f t="shared" si="47"/>
        <v>25.5</v>
      </c>
      <c r="V60" s="10">
        <f t="shared" si="0"/>
        <v>67.156862745098</v>
      </c>
      <c r="X60" s="15" t="s">
        <v>188</v>
      </c>
      <c r="Y60" s="16" t="s">
        <v>189</v>
      </c>
      <c r="Z60" s="5">
        <v>27</v>
      </c>
      <c r="AA60" s="4">
        <v>77</v>
      </c>
      <c r="AB60" s="4">
        <v>82</v>
      </c>
      <c r="AC60" s="15" t="s">
        <v>49</v>
      </c>
      <c r="AD60" s="5">
        <v>78</v>
      </c>
      <c r="AE60" s="15" t="s">
        <v>61</v>
      </c>
      <c r="AF60" s="15" t="s">
        <v>49</v>
      </c>
      <c r="AG60" s="15" t="s">
        <v>49</v>
      </c>
      <c r="AH60" s="15" t="s">
        <v>49</v>
      </c>
      <c r="AI60" s="4">
        <v>53</v>
      </c>
      <c r="AJ60" s="15" t="s">
        <v>49</v>
      </c>
      <c r="AK60" s="4">
        <v>83</v>
      </c>
      <c r="AL60" s="5">
        <v>85</v>
      </c>
      <c r="AM60" s="4">
        <v>65</v>
      </c>
      <c r="AN60" s="4">
        <v>72</v>
      </c>
      <c r="AO60" s="15" t="s">
        <v>49</v>
      </c>
      <c r="AP60" s="15" t="s">
        <v>49</v>
      </c>
      <c r="AQ60" s="12">
        <f t="shared" ref="AQ60:AQ67" si="52">Z60*4+AA60*2+AB60*1.5+AD60*3.5+AE60+AI60*4.5+AK60*6+AL60*2+AM60*3+AN60*2.5</f>
        <v>2014.5</v>
      </c>
      <c r="AR60" s="12">
        <f t="shared" ref="AR60:AR65" si="53">4+2+1.5+2.5+3.5+1+4.5+6+2+3+2.5</f>
        <v>32.5</v>
      </c>
      <c r="AS60" s="12">
        <f t="shared" si="3"/>
        <v>61.9846153846154</v>
      </c>
      <c r="AT60" s="12">
        <f t="shared" si="4"/>
        <v>3727</v>
      </c>
      <c r="AU60" s="12">
        <f t="shared" si="5"/>
        <v>58</v>
      </c>
      <c r="AV60" s="12">
        <f t="shared" si="6"/>
        <v>64.2586206896552</v>
      </c>
      <c r="AW60" s="12">
        <v>0</v>
      </c>
      <c r="AX60" s="12">
        <f t="shared" si="7"/>
        <v>64.2586206896552</v>
      </c>
    </row>
    <row r="61" ht="16" customHeight="1" spans="1:50">
      <c r="A61" s="6">
        <v>58</v>
      </c>
      <c r="B61" s="15" t="s">
        <v>190</v>
      </c>
      <c r="C61" s="16" t="s">
        <v>191</v>
      </c>
      <c r="D61" s="15" t="s">
        <v>177</v>
      </c>
      <c r="E61" s="5">
        <v>82</v>
      </c>
      <c r="F61" s="5">
        <v>62</v>
      </c>
      <c r="G61" s="5">
        <v>73</v>
      </c>
      <c r="H61" s="5">
        <v>66</v>
      </c>
      <c r="I61" s="15" t="s">
        <v>61</v>
      </c>
      <c r="J61" s="15" t="s">
        <v>49</v>
      </c>
      <c r="K61" s="15" t="s">
        <v>49</v>
      </c>
      <c r="L61" s="15" t="s">
        <v>192</v>
      </c>
      <c r="M61" s="5">
        <v>68</v>
      </c>
      <c r="N61" s="15" t="s">
        <v>49</v>
      </c>
      <c r="O61" s="15" t="s">
        <v>49</v>
      </c>
      <c r="P61" s="5">
        <v>70</v>
      </c>
      <c r="Q61" s="15" t="s">
        <v>49</v>
      </c>
      <c r="R61" s="5">
        <v>61</v>
      </c>
      <c r="S61" s="5">
        <v>80</v>
      </c>
      <c r="T61" s="10">
        <f>D61*2.5+E61*0.5+F61*3+G61*2+H61*2.5+I61++L61*3.5+M61*3+P61*3+R61*2.5+S61*2</f>
        <v>1552.5</v>
      </c>
      <c r="U61" s="10">
        <f t="shared" si="47"/>
        <v>25.5</v>
      </c>
      <c r="V61" s="10">
        <f t="shared" si="0"/>
        <v>60.8823529411765</v>
      </c>
      <c r="X61" s="15" t="s">
        <v>190</v>
      </c>
      <c r="Y61" s="16" t="s">
        <v>191</v>
      </c>
      <c r="Z61" s="5">
        <v>79</v>
      </c>
      <c r="AA61" s="4">
        <v>75</v>
      </c>
      <c r="AB61" s="4">
        <v>85</v>
      </c>
      <c r="AC61" s="15" t="s">
        <v>49</v>
      </c>
      <c r="AD61" s="5">
        <v>68</v>
      </c>
      <c r="AE61" s="15" t="s">
        <v>48</v>
      </c>
      <c r="AF61" s="15" t="s">
        <v>49</v>
      </c>
      <c r="AG61" s="5"/>
      <c r="AH61" s="15" t="s">
        <v>49</v>
      </c>
      <c r="AI61" s="4">
        <v>52</v>
      </c>
      <c r="AJ61" s="15" t="s">
        <v>49</v>
      </c>
      <c r="AK61" s="4">
        <v>78</v>
      </c>
      <c r="AL61" s="5">
        <v>91</v>
      </c>
      <c r="AM61" s="4">
        <v>66</v>
      </c>
      <c r="AN61" s="4">
        <v>70</v>
      </c>
      <c r="AO61" s="15" t="s">
        <v>49</v>
      </c>
      <c r="AP61" s="15" t="s">
        <v>49</v>
      </c>
      <c r="AQ61" s="12">
        <f t="shared" si="52"/>
        <v>2173.5</v>
      </c>
      <c r="AR61" s="12">
        <f t="shared" si="53"/>
        <v>32.5</v>
      </c>
      <c r="AS61" s="12">
        <f t="shared" si="3"/>
        <v>66.8769230769231</v>
      </c>
      <c r="AT61" s="12">
        <f t="shared" si="4"/>
        <v>3726</v>
      </c>
      <c r="AU61" s="12">
        <f t="shared" si="5"/>
        <v>58</v>
      </c>
      <c r="AV61" s="12">
        <f t="shared" si="6"/>
        <v>64.2413793103448</v>
      </c>
      <c r="AW61" s="12">
        <v>0</v>
      </c>
      <c r="AX61" s="12">
        <f t="shared" si="7"/>
        <v>64.2413793103448</v>
      </c>
    </row>
    <row r="62" ht="16" customHeight="1" spans="1:50">
      <c r="A62" s="6">
        <v>59</v>
      </c>
      <c r="B62" s="15" t="s">
        <v>193</v>
      </c>
      <c r="C62" s="16" t="s">
        <v>194</v>
      </c>
      <c r="D62" s="15" t="s">
        <v>76</v>
      </c>
      <c r="E62" s="5">
        <v>79</v>
      </c>
      <c r="F62" s="15" t="s">
        <v>93</v>
      </c>
      <c r="G62" s="5">
        <v>70</v>
      </c>
      <c r="H62" s="5">
        <v>69</v>
      </c>
      <c r="I62" s="15" t="s">
        <v>61</v>
      </c>
      <c r="J62" s="15" t="s">
        <v>49</v>
      </c>
      <c r="K62" s="15" t="s">
        <v>49</v>
      </c>
      <c r="L62" s="15" t="s">
        <v>195</v>
      </c>
      <c r="M62" s="5">
        <v>62</v>
      </c>
      <c r="N62" s="15" t="s">
        <v>49</v>
      </c>
      <c r="O62" s="15" t="s">
        <v>49</v>
      </c>
      <c r="P62" s="15" t="s">
        <v>150</v>
      </c>
      <c r="Q62" s="15" t="s">
        <v>49</v>
      </c>
      <c r="R62" s="15" t="s">
        <v>177</v>
      </c>
      <c r="S62" s="5">
        <v>95</v>
      </c>
      <c r="T62" s="10">
        <f t="shared" ref="T62:T65" si="54">D62*2.5+E62*0.5+F62*3+G62*2+H62*2.5+I62+L62*3.5+M62*3+P62*3+R62*2.5+S62*2</f>
        <v>1489</v>
      </c>
      <c r="U62" s="10">
        <f t="shared" si="47"/>
        <v>25.5</v>
      </c>
      <c r="V62" s="10">
        <f t="shared" si="0"/>
        <v>58.3921568627451</v>
      </c>
      <c r="X62" s="15" t="s">
        <v>193</v>
      </c>
      <c r="Y62" s="16" t="s">
        <v>194</v>
      </c>
      <c r="Z62" s="5">
        <v>60</v>
      </c>
      <c r="AA62" s="4">
        <v>70</v>
      </c>
      <c r="AB62" s="4">
        <v>68</v>
      </c>
      <c r="AC62" s="15" t="s">
        <v>49</v>
      </c>
      <c r="AD62" s="5">
        <v>46</v>
      </c>
      <c r="AE62" s="15" t="s">
        <v>48</v>
      </c>
      <c r="AF62" s="15" t="s">
        <v>49</v>
      </c>
      <c r="AG62" s="15" t="s">
        <v>49</v>
      </c>
      <c r="AH62" s="15" t="s">
        <v>49</v>
      </c>
      <c r="AI62" s="4">
        <v>68</v>
      </c>
      <c r="AJ62" s="15" t="s">
        <v>49</v>
      </c>
      <c r="AK62" s="4">
        <v>81</v>
      </c>
      <c r="AL62" s="5">
        <v>95</v>
      </c>
      <c r="AM62" s="4">
        <v>69</v>
      </c>
      <c r="AN62" s="4">
        <v>57</v>
      </c>
      <c r="AO62" s="5">
        <v>68</v>
      </c>
      <c r="AP62" s="15" t="s">
        <v>49</v>
      </c>
      <c r="AQ62" s="12">
        <f>Z62*4+AA62*2+AB62*1.5+AD62*3.5+AE62+AI62*4.5+AK62*6+AL62*2+AM62*3+AN62*2.5+AO62*2</f>
        <v>2195.5</v>
      </c>
      <c r="AR62" s="12">
        <f>4+2+1.5+3.5+1+4.5+6+2+3+2.5+2</f>
        <v>32</v>
      </c>
      <c r="AS62" s="12">
        <f t="shared" si="3"/>
        <v>68.609375</v>
      </c>
      <c r="AT62" s="12">
        <f t="shared" si="4"/>
        <v>3684.5</v>
      </c>
      <c r="AU62" s="12">
        <f t="shared" si="5"/>
        <v>57.5</v>
      </c>
      <c r="AV62" s="12">
        <f t="shared" si="6"/>
        <v>64.0782608695652</v>
      </c>
      <c r="AW62" s="12">
        <f t="shared" si="51"/>
        <v>0</v>
      </c>
      <c r="AX62" s="12">
        <f t="shared" si="7"/>
        <v>64.0782608695652</v>
      </c>
    </row>
    <row r="63" ht="16" customHeight="1" spans="1:50">
      <c r="A63" s="6">
        <v>60</v>
      </c>
      <c r="B63" s="15" t="s">
        <v>196</v>
      </c>
      <c r="C63" s="16" t="s">
        <v>197</v>
      </c>
      <c r="D63" s="15" t="s">
        <v>110</v>
      </c>
      <c r="E63" s="5">
        <v>87</v>
      </c>
      <c r="F63" s="5">
        <v>62</v>
      </c>
      <c r="G63" s="5">
        <v>60</v>
      </c>
      <c r="H63" s="5">
        <v>64</v>
      </c>
      <c r="I63" s="15" t="s">
        <v>66</v>
      </c>
      <c r="J63" s="15" t="s">
        <v>49</v>
      </c>
      <c r="K63" s="15" t="s">
        <v>49</v>
      </c>
      <c r="L63" s="15" t="s">
        <v>170</v>
      </c>
      <c r="M63" s="5">
        <v>65</v>
      </c>
      <c r="N63" s="15" t="s">
        <v>49</v>
      </c>
      <c r="O63" s="15" t="s">
        <v>49</v>
      </c>
      <c r="P63" s="5">
        <v>63</v>
      </c>
      <c r="Q63" s="15" t="s">
        <v>49</v>
      </c>
      <c r="R63" s="15" t="s">
        <v>198</v>
      </c>
      <c r="S63" s="5">
        <v>85</v>
      </c>
      <c r="T63" s="10">
        <f t="shared" si="54"/>
        <v>1485.5</v>
      </c>
      <c r="U63" s="10">
        <f t="shared" si="47"/>
        <v>25.5</v>
      </c>
      <c r="V63" s="10">
        <f t="shared" si="0"/>
        <v>58.2549019607843</v>
      </c>
      <c r="X63" s="15" t="s">
        <v>196</v>
      </c>
      <c r="Y63" s="16" t="s">
        <v>197</v>
      </c>
      <c r="Z63" s="5">
        <v>74</v>
      </c>
      <c r="AA63" s="4">
        <v>60</v>
      </c>
      <c r="AB63" s="4">
        <v>76</v>
      </c>
      <c r="AC63" s="15" t="s">
        <v>49</v>
      </c>
      <c r="AD63" s="5">
        <v>55</v>
      </c>
      <c r="AE63" s="15" t="s">
        <v>61</v>
      </c>
      <c r="AF63" s="15" t="s">
        <v>49</v>
      </c>
      <c r="AG63" s="15" t="s">
        <v>49</v>
      </c>
      <c r="AH63" s="15" t="s">
        <v>49</v>
      </c>
      <c r="AI63" s="4">
        <v>62</v>
      </c>
      <c r="AJ63" s="15" t="s">
        <v>49</v>
      </c>
      <c r="AK63" s="4">
        <v>83</v>
      </c>
      <c r="AL63" s="5">
        <v>83</v>
      </c>
      <c r="AM63" s="4">
        <v>74</v>
      </c>
      <c r="AN63" s="4">
        <v>66</v>
      </c>
      <c r="AO63" s="15" t="s">
        <v>49</v>
      </c>
      <c r="AP63" s="15" t="s">
        <v>49</v>
      </c>
      <c r="AQ63" s="12">
        <f t="shared" si="52"/>
        <v>2127.5</v>
      </c>
      <c r="AR63" s="12">
        <f t="shared" si="53"/>
        <v>32.5</v>
      </c>
      <c r="AS63" s="12">
        <f t="shared" si="3"/>
        <v>65.4615384615385</v>
      </c>
      <c r="AT63" s="12">
        <f t="shared" si="4"/>
        <v>3613</v>
      </c>
      <c r="AU63" s="12">
        <f t="shared" si="5"/>
        <v>58</v>
      </c>
      <c r="AV63" s="12">
        <f t="shared" si="6"/>
        <v>62.2931034482759</v>
      </c>
      <c r="AW63" s="12">
        <f t="shared" si="51"/>
        <v>0</v>
      </c>
      <c r="AX63" s="12">
        <f t="shared" si="7"/>
        <v>62.2931034482759</v>
      </c>
    </row>
    <row r="64" ht="16" customHeight="1" spans="1:50">
      <c r="A64" s="6">
        <v>61</v>
      </c>
      <c r="B64" s="15" t="s">
        <v>199</v>
      </c>
      <c r="C64" s="16" t="s">
        <v>200</v>
      </c>
      <c r="D64" s="5">
        <v>61</v>
      </c>
      <c r="E64" s="5">
        <v>83</v>
      </c>
      <c r="F64" s="15" t="s">
        <v>110</v>
      </c>
      <c r="G64" s="5">
        <v>60</v>
      </c>
      <c r="H64" s="5">
        <v>73</v>
      </c>
      <c r="I64" s="15" t="s">
        <v>54</v>
      </c>
      <c r="J64" s="15" t="s">
        <v>49</v>
      </c>
      <c r="K64" s="15" t="s">
        <v>49</v>
      </c>
      <c r="L64" s="5">
        <v>68</v>
      </c>
      <c r="M64" s="15" t="s">
        <v>109</v>
      </c>
      <c r="N64" s="15" t="s">
        <v>49</v>
      </c>
      <c r="O64" s="15" t="s">
        <v>49</v>
      </c>
      <c r="P64" s="5">
        <v>67</v>
      </c>
      <c r="Q64" s="15" t="s">
        <v>49</v>
      </c>
      <c r="R64" s="15" t="s">
        <v>166</v>
      </c>
      <c r="S64" s="5">
        <v>78</v>
      </c>
      <c r="T64" s="10">
        <f t="shared" si="54"/>
        <v>1618</v>
      </c>
      <c r="U64" s="10">
        <f t="shared" si="47"/>
        <v>25.5</v>
      </c>
      <c r="V64" s="10">
        <f t="shared" si="0"/>
        <v>63.4509803921569</v>
      </c>
      <c r="X64" s="15" t="s">
        <v>199</v>
      </c>
      <c r="Y64" s="16" t="s">
        <v>200</v>
      </c>
      <c r="Z64" s="5">
        <v>58</v>
      </c>
      <c r="AA64" s="4">
        <v>69</v>
      </c>
      <c r="AB64" s="4">
        <v>70</v>
      </c>
      <c r="AC64" s="15" t="s">
        <v>49</v>
      </c>
      <c r="AD64" s="5">
        <v>61</v>
      </c>
      <c r="AE64" s="15" t="s">
        <v>61</v>
      </c>
      <c r="AF64" s="15" t="s">
        <v>49</v>
      </c>
      <c r="AG64" s="15" t="s">
        <v>49</v>
      </c>
      <c r="AH64" s="15" t="s">
        <v>49</v>
      </c>
      <c r="AI64" s="4">
        <v>50</v>
      </c>
      <c r="AJ64" s="15" t="s">
        <v>49</v>
      </c>
      <c r="AK64" s="4">
        <v>80</v>
      </c>
      <c r="AL64" s="5">
        <v>70</v>
      </c>
      <c r="AM64" s="4">
        <v>73</v>
      </c>
      <c r="AN64" s="4">
        <v>67</v>
      </c>
      <c r="AO64" s="15" t="s">
        <v>49</v>
      </c>
      <c r="AP64" s="15" t="s">
        <v>49</v>
      </c>
      <c r="AQ64" s="12">
        <f t="shared" si="52"/>
        <v>1995</v>
      </c>
      <c r="AR64" s="12">
        <f t="shared" si="53"/>
        <v>32.5</v>
      </c>
      <c r="AS64" s="12">
        <f t="shared" si="3"/>
        <v>61.3846153846154</v>
      </c>
      <c r="AT64" s="12">
        <f t="shared" si="4"/>
        <v>3613</v>
      </c>
      <c r="AU64" s="12">
        <f t="shared" si="5"/>
        <v>58</v>
      </c>
      <c r="AV64" s="12">
        <f t="shared" si="6"/>
        <v>62.2931034482759</v>
      </c>
      <c r="AW64" s="12">
        <f t="shared" si="51"/>
        <v>0</v>
      </c>
      <c r="AX64" s="12">
        <f t="shared" si="7"/>
        <v>62.2931034482759</v>
      </c>
    </row>
    <row r="65" ht="16" customHeight="1" spans="1:50">
      <c r="A65" s="6">
        <v>62</v>
      </c>
      <c r="B65" s="15" t="s">
        <v>201</v>
      </c>
      <c r="C65" s="16" t="s">
        <v>202</v>
      </c>
      <c r="D65" s="15" t="s">
        <v>124</v>
      </c>
      <c r="E65" s="5">
        <v>77</v>
      </c>
      <c r="F65" s="5">
        <v>60</v>
      </c>
      <c r="G65" s="15" t="s">
        <v>76</v>
      </c>
      <c r="H65" s="15" t="s">
        <v>109</v>
      </c>
      <c r="I65" s="15" t="s">
        <v>48</v>
      </c>
      <c r="J65" s="15" t="s">
        <v>49</v>
      </c>
      <c r="K65" s="15" t="s">
        <v>49</v>
      </c>
      <c r="L65" s="15" t="s">
        <v>171</v>
      </c>
      <c r="M65" s="5">
        <v>70</v>
      </c>
      <c r="N65" s="15" t="s">
        <v>49</v>
      </c>
      <c r="O65" s="15" t="s">
        <v>49</v>
      </c>
      <c r="P65" s="5">
        <v>73</v>
      </c>
      <c r="Q65" s="15" t="s">
        <v>49</v>
      </c>
      <c r="R65" s="15" t="s">
        <v>177</v>
      </c>
      <c r="S65" s="5">
        <v>70</v>
      </c>
      <c r="T65" s="10">
        <f t="shared" si="54"/>
        <v>1494.5</v>
      </c>
      <c r="U65" s="10">
        <f t="shared" si="47"/>
        <v>25.5</v>
      </c>
      <c r="V65" s="10">
        <f t="shared" si="0"/>
        <v>58.6078431372549</v>
      </c>
      <c r="X65" s="15" t="s">
        <v>201</v>
      </c>
      <c r="Y65" s="16" t="s">
        <v>202</v>
      </c>
      <c r="Z65" s="5">
        <v>80</v>
      </c>
      <c r="AA65" s="4">
        <v>81</v>
      </c>
      <c r="AB65" s="4">
        <v>78</v>
      </c>
      <c r="AC65" s="15" t="s">
        <v>49</v>
      </c>
      <c r="AD65" s="5">
        <v>50</v>
      </c>
      <c r="AE65" s="15" t="s">
        <v>61</v>
      </c>
      <c r="AF65" s="15" t="s">
        <v>49</v>
      </c>
      <c r="AG65" s="15" t="s">
        <v>49</v>
      </c>
      <c r="AH65" s="15" t="s">
        <v>49</v>
      </c>
      <c r="AI65" s="4">
        <v>47</v>
      </c>
      <c r="AJ65" s="15" t="s">
        <v>49</v>
      </c>
      <c r="AK65" s="4">
        <v>82</v>
      </c>
      <c r="AL65" s="5">
        <v>89</v>
      </c>
      <c r="AM65" s="4">
        <v>70</v>
      </c>
      <c r="AN65" s="4">
        <v>67</v>
      </c>
      <c r="AO65" s="15" t="s">
        <v>49</v>
      </c>
      <c r="AP65" s="15" t="s">
        <v>49</v>
      </c>
      <c r="AQ65" s="12">
        <f t="shared" si="52"/>
        <v>2108</v>
      </c>
      <c r="AR65" s="12">
        <f t="shared" si="53"/>
        <v>32.5</v>
      </c>
      <c r="AS65" s="12">
        <f t="shared" si="3"/>
        <v>64.8615384615385</v>
      </c>
      <c r="AT65" s="12">
        <f t="shared" si="4"/>
        <v>3602.5</v>
      </c>
      <c r="AU65" s="12">
        <f t="shared" si="5"/>
        <v>58</v>
      </c>
      <c r="AV65" s="12">
        <f t="shared" si="6"/>
        <v>62.1120689655172</v>
      </c>
      <c r="AW65" s="12">
        <f t="shared" si="51"/>
        <v>0</v>
      </c>
      <c r="AX65" s="12">
        <f t="shared" si="7"/>
        <v>62.1120689655172</v>
      </c>
    </row>
    <row r="66" ht="16" customHeight="1" spans="1:50">
      <c r="A66" s="6">
        <v>63</v>
      </c>
      <c r="B66" s="15" t="s">
        <v>203</v>
      </c>
      <c r="C66" s="16" t="s">
        <v>204</v>
      </c>
      <c r="D66" s="5">
        <v>79</v>
      </c>
      <c r="E66" s="5">
        <v>85</v>
      </c>
      <c r="F66" s="5">
        <v>60</v>
      </c>
      <c r="G66" s="5">
        <v>60</v>
      </c>
      <c r="H66" s="15" t="s">
        <v>182</v>
      </c>
      <c r="I66" s="15" t="s">
        <v>66</v>
      </c>
      <c r="J66" s="15" t="s">
        <v>49</v>
      </c>
      <c r="K66" s="5">
        <v>72</v>
      </c>
      <c r="L66" s="15" t="s">
        <v>124</v>
      </c>
      <c r="M66" s="5">
        <v>63</v>
      </c>
      <c r="N66" s="15" t="s">
        <v>49</v>
      </c>
      <c r="O66" s="15" t="s">
        <v>49</v>
      </c>
      <c r="P66" s="5">
        <v>63</v>
      </c>
      <c r="Q66" s="15" t="s">
        <v>49</v>
      </c>
      <c r="R66" s="15" t="s">
        <v>205</v>
      </c>
      <c r="S66" s="15" t="s">
        <v>49</v>
      </c>
      <c r="T66" s="10">
        <f>D66*2.5+E66*0.5+F66*3+G66*2+H66*2.5+I66+K66*1.5+L66*3.5+M66*3+P66*3+R66*2.5</f>
        <v>1428</v>
      </c>
      <c r="U66" s="10">
        <f>2.5+0.5+3+2+2.5+1+3.5+3+3+2.5+1.5</f>
        <v>25</v>
      </c>
      <c r="V66" s="10">
        <f t="shared" si="0"/>
        <v>57.12</v>
      </c>
      <c r="X66" s="15" t="s">
        <v>203</v>
      </c>
      <c r="Y66" s="16" t="s">
        <v>204</v>
      </c>
      <c r="Z66" s="5">
        <v>77</v>
      </c>
      <c r="AA66" s="4">
        <v>77</v>
      </c>
      <c r="AB66" s="4">
        <v>82</v>
      </c>
      <c r="AC66" s="15" t="s">
        <v>49</v>
      </c>
      <c r="AD66" s="5">
        <v>26</v>
      </c>
      <c r="AE66" s="15" t="s">
        <v>61</v>
      </c>
      <c r="AF66" s="15" t="s">
        <v>49</v>
      </c>
      <c r="AG66" s="15" t="s">
        <v>49</v>
      </c>
      <c r="AH66" s="15" t="s">
        <v>49</v>
      </c>
      <c r="AI66" s="4">
        <v>42</v>
      </c>
      <c r="AJ66" s="15" t="s">
        <v>49</v>
      </c>
      <c r="AK66" s="4">
        <v>77</v>
      </c>
      <c r="AL66" s="5">
        <v>87</v>
      </c>
      <c r="AM66" s="4">
        <v>71</v>
      </c>
      <c r="AN66" s="4">
        <v>70</v>
      </c>
      <c r="AO66" s="15" t="s">
        <v>49</v>
      </c>
      <c r="AP66" s="15" t="s">
        <v>49</v>
      </c>
      <c r="AQ66" s="12">
        <f t="shared" si="52"/>
        <v>1964</v>
      </c>
      <c r="AR66" s="12">
        <f>4+2+1.5+3.5+1+4.5+6+2+3+2.5</f>
        <v>30</v>
      </c>
      <c r="AS66" s="12">
        <f t="shared" si="3"/>
        <v>65.4666666666667</v>
      </c>
      <c r="AT66" s="12">
        <f t="shared" si="4"/>
        <v>3392</v>
      </c>
      <c r="AU66" s="12">
        <f t="shared" si="5"/>
        <v>55</v>
      </c>
      <c r="AV66" s="12">
        <f t="shared" si="6"/>
        <v>61.6727272727273</v>
      </c>
      <c r="AW66" s="12">
        <f t="shared" si="51"/>
        <v>0</v>
      </c>
      <c r="AX66" s="12">
        <f t="shared" si="7"/>
        <v>61.6727272727273</v>
      </c>
    </row>
    <row r="67" ht="16" customHeight="1" spans="1:50">
      <c r="A67" s="6">
        <v>64</v>
      </c>
      <c r="B67" s="15" t="s">
        <v>206</v>
      </c>
      <c r="C67" s="16" t="s">
        <v>207</v>
      </c>
      <c r="D67" s="5">
        <v>61</v>
      </c>
      <c r="E67" s="5">
        <v>67</v>
      </c>
      <c r="F67" s="5">
        <v>63</v>
      </c>
      <c r="G67" s="15" t="s">
        <v>73</v>
      </c>
      <c r="H67" s="15" t="s">
        <v>110</v>
      </c>
      <c r="I67" s="15" t="s">
        <v>61</v>
      </c>
      <c r="J67" s="15" t="s">
        <v>49</v>
      </c>
      <c r="K67" s="15" t="s">
        <v>49</v>
      </c>
      <c r="L67" s="15" t="s">
        <v>156</v>
      </c>
      <c r="M67" s="15" t="s">
        <v>150</v>
      </c>
      <c r="N67" s="15" t="s">
        <v>49</v>
      </c>
      <c r="O67" s="15" t="s">
        <v>49</v>
      </c>
      <c r="P67" s="5">
        <v>68</v>
      </c>
      <c r="Q67" s="15" t="s">
        <v>49</v>
      </c>
      <c r="R67" s="15" t="s">
        <v>156</v>
      </c>
      <c r="S67" s="5">
        <v>70</v>
      </c>
      <c r="T67" s="10">
        <f>D67*2.5+E67*0.5+F67*3+G67*2+H67*2.5+I67++L67*3.5+M67*3+P67*3+R67*2.5+S67*2</f>
        <v>1358.5</v>
      </c>
      <c r="U67" s="10">
        <f t="shared" ref="U67:U69" si="55">2.5+0.5+3+2+2.5+1+3.5+3+3+2.5+2</f>
        <v>25.5</v>
      </c>
      <c r="V67" s="10">
        <f t="shared" si="0"/>
        <v>53.2745098039216</v>
      </c>
      <c r="X67" s="15" t="s">
        <v>206</v>
      </c>
      <c r="Y67" s="15" t="s">
        <v>207</v>
      </c>
      <c r="Z67" s="5">
        <v>82</v>
      </c>
      <c r="AA67" s="4">
        <v>90</v>
      </c>
      <c r="AB67" s="4">
        <v>89</v>
      </c>
      <c r="AC67" s="15" t="s">
        <v>49</v>
      </c>
      <c r="AD67" s="5">
        <v>63</v>
      </c>
      <c r="AE67" s="15" t="s">
        <v>48</v>
      </c>
      <c r="AF67" s="15" t="s">
        <v>49</v>
      </c>
      <c r="AG67" s="15" t="s">
        <v>49</v>
      </c>
      <c r="AH67" s="15" t="s">
        <v>49</v>
      </c>
      <c r="AI67" s="4">
        <v>50</v>
      </c>
      <c r="AJ67" s="15" t="s">
        <v>49</v>
      </c>
      <c r="AK67" s="4">
        <v>81</v>
      </c>
      <c r="AL67" s="5">
        <v>89</v>
      </c>
      <c r="AM67" s="4">
        <v>62</v>
      </c>
      <c r="AN67" s="4">
        <v>75</v>
      </c>
      <c r="AO67" s="15" t="s">
        <v>49</v>
      </c>
      <c r="AP67" s="15" t="s">
        <v>49</v>
      </c>
      <c r="AQ67" s="12">
        <f t="shared" si="52"/>
        <v>2209.5</v>
      </c>
      <c r="AR67" s="12">
        <f>4+2+1.5+2.5+3.5+1+4.5+6+2+3+2.5</f>
        <v>32.5</v>
      </c>
      <c r="AS67" s="12">
        <f t="shared" si="3"/>
        <v>67.9846153846154</v>
      </c>
      <c r="AT67" s="12">
        <f t="shared" si="4"/>
        <v>3568</v>
      </c>
      <c r="AU67" s="12">
        <f t="shared" si="5"/>
        <v>58</v>
      </c>
      <c r="AV67" s="12">
        <f t="shared" si="6"/>
        <v>61.5172413793103</v>
      </c>
      <c r="AW67" s="12">
        <v>0</v>
      </c>
      <c r="AX67" s="12">
        <f t="shared" si="7"/>
        <v>61.5172413793103</v>
      </c>
    </row>
    <row r="68" ht="16" customHeight="1" spans="1:50">
      <c r="A68" s="6">
        <v>65</v>
      </c>
      <c r="B68" s="15" t="s">
        <v>208</v>
      </c>
      <c r="C68" s="16" t="s">
        <v>209</v>
      </c>
      <c r="D68" s="15" t="s">
        <v>98</v>
      </c>
      <c r="E68" s="5">
        <v>76</v>
      </c>
      <c r="F68" s="5">
        <v>70</v>
      </c>
      <c r="G68" s="5">
        <v>62</v>
      </c>
      <c r="H68" s="15" t="s">
        <v>131</v>
      </c>
      <c r="I68" s="15" t="s">
        <v>61</v>
      </c>
      <c r="J68" s="15" t="s">
        <v>49</v>
      </c>
      <c r="K68" s="15" t="s">
        <v>49</v>
      </c>
      <c r="L68" s="15" t="s">
        <v>210</v>
      </c>
      <c r="M68" s="5">
        <v>64</v>
      </c>
      <c r="N68" s="15" t="s">
        <v>49</v>
      </c>
      <c r="O68" s="15" t="s">
        <v>49</v>
      </c>
      <c r="P68" s="5">
        <v>68</v>
      </c>
      <c r="Q68" s="15" t="s">
        <v>49</v>
      </c>
      <c r="R68" s="15" t="s">
        <v>211</v>
      </c>
      <c r="S68" s="15" t="s">
        <v>49</v>
      </c>
      <c r="T68" s="10">
        <f>D68*2.5+E68*0.5+F68*3+G68*2+H68*2.5+I68++L68*3.5+M68*3+P68*3+R68*2.5</f>
        <v>1214</v>
      </c>
      <c r="U68" s="10">
        <f t="shared" si="55"/>
        <v>25.5</v>
      </c>
      <c r="V68" s="10">
        <f t="shared" ref="V68:V92" si="56">T68/U68</f>
        <v>47.6078431372549</v>
      </c>
      <c r="X68" s="15" t="s">
        <v>208</v>
      </c>
      <c r="Y68" s="16" t="s">
        <v>209</v>
      </c>
      <c r="Z68" s="15" t="s">
        <v>49</v>
      </c>
      <c r="AA68" s="4">
        <v>77</v>
      </c>
      <c r="AB68" s="4">
        <v>80</v>
      </c>
      <c r="AC68" s="15" t="s">
        <v>49</v>
      </c>
      <c r="AD68" s="5">
        <v>35</v>
      </c>
      <c r="AE68" s="15" t="s">
        <v>54</v>
      </c>
      <c r="AF68" s="15" t="s">
        <v>49</v>
      </c>
      <c r="AG68" s="15" t="s">
        <v>49</v>
      </c>
      <c r="AH68" s="15" t="s">
        <v>49</v>
      </c>
      <c r="AI68" s="4">
        <v>72</v>
      </c>
      <c r="AJ68" s="5"/>
      <c r="AK68" s="4">
        <v>77</v>
      </c>
      <c r="AL68" s="5">
        <v>95</v>
      </c>
      <c r="AM68" s="4">
        <v>60</v>
      </c>
      <c r="AN68" s="4">
        <v>85</v>
      </c>
      <c r="AO68" s="15" t="s">
        <v>49</v>
      </c>
      <c r="AP68" s="5">
        <v>86</v>
      </c>
      <c r="AQ68" s="12">
        <f>AA68*2+AB68*1.5+AD68*3.5+AE68+AI68*4.5+AK68*6+AL68*2+AM68*3+AN68*2.5+AP68*2</f>
        <v>2032</v>
      </c>
      <c r="AR68" s="12">
        <f>2+1.5+3.5+1+4.5+6+2+3+2.5+2</f>
        <v>28</v>
      </c>
      <c r="AS68" s="12">
        <f t="shared" ref="AS68:AS92" si="57">AQ68/AR68</f>
        <v>72.5714285714286</v>
      </c>
      <c r="AT68" s="12">
        <f t="shared" ref="AT68:AT92" si="58">T68+AQ68</f>
        <v>3246</v>
      </c>
      <c r="AU68" s="12">
        <f t="shared" ref="AU68:AU92" si="59">U68+AR68</f>
        <v>53.5</v>
      </c>
      <c r="AV68" s="12">
        <f t="shared" ref="AV68:AV92" si="60">AT68/AU68</f>
        <v>60.6728971962617</v>
      </c>
      <c r="AW68" s="12">
        <v>0</v>
      </c>
      <c r="AX68" s="12">
        <f t="shared" ref="AX68:AX92" si="61">AV68+AW68</f>
        <v>60.6728971962617</v>
      </c>
    </row>
    <row r="69" spans="1:50">
      <c r="A69" s="6">
        <v>66</v>
      </c>
      <c r="B69" s="15" t="s">
        <v>212</v>
      </c>
      <c r="C69" s="16" t="s">
        <v>213</v>
      </c>
      <c r="D69" s="5">
        <v>68</v>
      </c>
      <c r="E69" s="5">
        <v>85</v>
      </c>
      <c r="F69" s="5">
        <v>61</v>
      </c>
      <c r="G69" s="5">
        <v>61</v>
      </c>
      <c r="H69" s="5">
        <v>75</v>
      </c>
      <c r="I69" s="15" t="s">
        <v>61</v>
      </c>
      <c r="J69" s="15" t="s">
        <v>49</v>
      </c>
      <c r="K69" s="15" t="s">
        <v>49</v>
      </c>
      <c r="L69" s="5">
        <v>62</v>
      </c>
      <c r="M69" s="5">
        <v>75</v>
      </c>
      <c r="N69" s="15" t="s">
        <v>49</v>
      </c>
      <c r="O69" s="15" t="s">
        <v>49</v>
      </c>
      <c r="P69" s="5">
        <v>60</v>
      </c>
      <c r="Q69" s="15" t="s">
        <v>49</v>
      </c>
      <c r="R69" s="15" t="s">
        <v>117</v>
      </c>
      <c r="S69" s="5">
        <v>80</v>
      </c>
      <c r="T69" s="10">
        <f t="shared" ref="T69:T74" si="62">D69*2.5+E69*0.5+F69*3+G69*2+H69*2.5+I69+L69*3.5+M69*3+P69*3+R69*2.5+S69*2</f>
        <v>1682</v>
      </c>
      <c r="U69" s="10">
        <f t="shared" si="55"/>
        <v>25.5</v>
      </c>
      <c r="V69" s="10">
        <f t="shared" si="56"/>
        <v>65.9607843137255</v>
      </c>
      <c r="X69" s="15" t="s">
        <v>212</v>
      </c>
      <c r="Y69" s="16" t="s">
        <v>213</v>
      </c>
      <c r="Z69" s="5">
        <v>86</v>
      </c>
      <c r="AA69" s="4">
        <v>61</v>
      </c>
      <c r="AB69" s="4">
        <v>20</v>
      </c>
      <c r="AC69" s="15" t="s">
        <v>49</v>
      </c>
      <c r="AD69" s="5">
        <v>54</v>
      </c>
      <c r="AE69" s="15" t="s">
        <v>61</v>
      </c>
      <c r="AF69" s="15" t="s">
        <v>49</v>
      </c>
      <c r="AG69" s="5"/>
      <c r="AH69" s="15" t="s">
        <v>49</v>
      </c>
      <c r="AI69" s="4">
        <v>49</v>
      </c>
      <c r="AJ69" s="15" t="s">
        <v>49</v>
      </c>
      <c r="AK69" s="4">
        <v>71</v>
      </c>
      <c r="AL69" s="15" t="s">
        <v>49</v>
      </c>
      <c r="AM69" s="4">
        <v>33</v>
      </c>
      <c r="AN69" s="4">
        <v>64</v>
      </c>
      <c r="AO69" s="5">
        <v>84</v>
      </c>
      <c r="AP69" s="15" t="s">
        <v>49</v>
      </c>
      <c r="AQ69" s="12">
        <f>Z69*4+AA69*2+AB69*1.5+AD69*3.5+AE69+AI69*4.5+AK69*6+AM69*3+AN69*2.5+AO69*2</f>
        <v>1833.5</v>
      </c>
      <c r="AR69" s="12">
        <f>4+2+1.5+2.5+3.5+1+4.5+6+3+2.5+2</f>
        <v>32.5</v>
      </c>
      <c r="AS69" s="12">
        <f t="shared" si="57"/>
        <v>56.4153846153846</v>
      </c>
      <c r="AT69" s="12">
        <f t="shared" si="58"/>
        <v>3515.5</v>
      </c>
      <c r="AU69" s="12">
        <f t="shared" si="59"/>
        <v>58</v>
      </c>
      <c r="AV69" s="12">
        <f t="shared" si="60"/>
        <v>60.6120689655172</v>
      </c>
      <c r="AW69" s="12">
        <f t="shared" ref="AW69:AW74" si="63">0</f>
        <v>0</v>
      </c>
      <c r="AX69" s="12">
        <f t="shared" si="61"/>
        <v>60.6120689655172</v>
      </c>
    </row>
    <row r="70" spans="1:50">
      <c r="A70" s="6">
        <v>67</v>
      </c>
      <c r="B70" s="15" t="s">
        <v>214</v>
      </c>
      <c r="C70" s="15" t="s">
        <v>215</v>
      </c>
      <c r="D70" s="5">
        <v>93</v>
      </c>
      <c r="E70" s="5">
        <v>84</v>
      </c>
      <c r="F70" s="5">
        <v>70</v>
      </c>
      <c r="G70" s="5">
        <v>60</v>
      </c>
      <c r="H70" s="5">
        <v>61</v>
      </c>
      <c r="I70" s="15" t="s">
        <v>66</v>
      </c>
      <c r="J70" s="15" t="s">
        <v>49</v>
      </c>
      <c r="K70" s="5">
        <v>84</v>
      </c>
      <c r="L70" s="5">
        <v>65</v>
      </c>
      <c r="M70" s="5">
        <v>61</v>
      </c>
      <c r="N70" s="15" t="s">
        <v>49</v>
      </c>
      <c r="O70" s="15" t="s">
        <v>49</v>
      </c>
      <c r="P70" s="5">
        <v>60</v>
      </c>
      <c r="Q70" s="15" t="s">
        <v>49</v>
      </c>
      <c r="R70" s="5">
        <v>66</v>
      </c>
      <c r="S70" s="15" t="s">
        <v>49</v>
      </c>
      <c r="T70" s="10">
        <f>D70*2.5+E70*0.5+F70*3+G70*2+H70*2.5+I70+K70*1.5+L70*3.5+M70*3+P70*3+R70*2.5</f>
        <v>1703.5</v>
      </c>
      <c r="U70" s="10">
        <f>2.5+0.5+3+2+2.5+1+3.5+3+3+2.5+1.5</f>
        <v>25</v>
      </c>
      <c r="V70" s="10">
        <f t="shared" si="56"/>
        <v>68.14</v>
      </c>
      <c r="X70" s="15" t="s">
        <v>214</v>
      </c>
      <c r="Y70" s="16" t="s">
        <v>215</v>
      </c>
      <c r="Z70" s="5">
        <v>32</v>
      </c>
      <c r="AA70" s="4">
        <v>64</v>
      </c>
      <c r="AB70" s="4">
        <v>78</v>
      </c>
      <c r="AC70" s="5">
        <v>65</v>
      </c>
      <c r="AD70" s="5">
        <v>64</v>
      </c>
      <c r="AE70" s="15" t="s">
        <v>66</v>
      </c>
      <c r="AF70" s="15" t="s">
        <v>49</v>
      </c>
      <c r="AG70" s="15" t="s">
        <v>49</v>
      </c>
      <c r="AH70" s="15" t="s">
        <v>49</v>
      </c>
      <c r="AI70" s="4">
        <v>25</v>
      </c>
      <c r="AJ70" s="15" t="s">
        <v>49</v>
      </c>
      <c r="AK70" s="4">
        <v>65</v>
      </c>
      <c r="AL70" s="15" t="s">
        <v>49</v>
      </c>
      <c r="AM70" s="4">
        <v>48</v>
      </c>
      <c r="AN70" s="4">
        <v>67</v>
      </c>
      <c r="AO70" s="15" t="s">
        <v>49</v>
      </c>
      <c r="AP70" s="15" t="s">
        <v>49</v>
      </c>
      <c r="AQ70" s="12">
        <f>Z70*4+AA70*2+AB70*1.5+AC70*2.5+AD70*3.5+AE70+AI70*4.5+AK70*6+AM70*3+AN70*2.5</f>
        <v>1638.5</v>
      </c>
      <c r="AR70" s="12">
        <f>4+2+1.5+2.5+3.5+1+4.5+6+3+2.5</f>
        <v>30.5</v>
      </c>
      <c r="AS70" s="12">
        <f t="shared" si="57"/>
        <v>53.7213114754098</v>
      </c>
      <c r="AT70" s="12">
        <f t="shared" si="58"/>
        <v>3342</v>
      </c>
      <c r="AU70" s="12">
        <f t="shared" si="59"/>
        <v>55.5</v>
      </c>
      <c r="AV70" s="12">
        <f t="shared" si="60"/>
        <v>60.2162162162162</v>
      </c>
      <c r="AW70" s="12">
        <f t="shared" si="63"/>
        <v>0</v>
      </c>
      <c r="AX70" s="12">
        <f t="shared" si="61"/>
        <v>60.2162162162162</v>
      </c>
    </row>
    <row r="71" spans="1:50">
      <c r="A71" s="6">
        <v>68</v>
      </c>
      <c r="B71" s="15" t="s">
        <v>216</v>
      </c>
      <c r="C71" s="16" t="s">
        <v>217</v>
      </c>
      <c r="D71" s="5">
        <v>75</v>
      </c>
      <c r="E71" s="5">
        <v>78</v>
      </c>
      <c r="F71" s="5">
        <v>63</v>
      </c>
      <c r="G71" s="15" t="s">
        <v>76</v>
      </c>
      <c r="H71" s="15" t="s">
        <v>93</v>
      </c>
      <c r="I71" s="15" t="s">
        <v>48</v>
      </c>
      <c r="J71" s="15" t="s">
        <v>49</v>
      </c>
      <c r="K71" s="15" t="s">
        <v>49</v>
      </c>
      <c r="L71" s="15" t="s">
        <v>192</v>
      </c>
      <c r="M71" s="5">
        <v>75</v>
      </c>
      <c r="N71" s="15" t="s">
        <v>49</v>
      </c>
      <c r="O71" s="15" t="s">
        <v>49</v>
      </c>
      <c r="P71" s="5">
        <v>64</v>
      </c>
      <c r="Q71" s="15" t="s">
        <v>49</v>
      </c>
      <c r="R71" s="15" t="s">
        <v>218</v>
      </c>
      <c r="S71" s="5">
        <v>90</v>
      </c>
      <c r="T71" s="10">
        <f t="shared" si="62"/>
        <v>1506</v>
      </c>
      <c r="U71" s="10">
        <f t="shared" ref="U71:U74" si="64">2.5+0.5+3+2+2.5+1+3.5+3+3+2.5+2</f>
        <v>25.5</v>
      </c>
      <c r="V71" s="10">
        <f t="shared" si="56"/>
        <v>59.0588235294118</v>
      </c>
      <c r="X71" s="15" t="s">
        <v>216</v>
      </c>
      <c r="Y71" s="16" t="s">
        <v>217</v>
      </c>
      <c r="Z71" s="15" t="s">
        <v>49</v>
      </c>
      <c r="AA71" s="4">
        <v>79</v>
      </c>
      <c r="AB71" s="4">
        <v>64</v>
      </c>
      <c r="AC71" s="15" t="s">
        <v>49</v>
      </c>
      <c r="AD71" s="5">
        <v>78</v>
      </c>
      <c r="AE71" s="15" t="s">
        <v>66</v>
      </c>
      <c r="AF71" s="15" t="s">
        <v>49</v>
      </c>
      <c r="AG71" s="5"/>
      <c r="AH71" s="15" t="s">
        <v>49</v>
      </c>
      <c r="AI71" s="4">
        <v>28</v>
      </c>
      <c r="AJ71" s="15" t="s">
        <v>49</v>
      </c>
      <c r="AK71" s="4">
        <v>71</v>
      </c>
      <c r="AL71" s="5">
        <v>86</v>
      </c>
      <c r="AM71" s="4">
        <v>34</v>
      </c>
      <c r="AN71" s="4">
        <v>64</v>
      </c>
      <c r="AO71" s="15" t="s">
        <v>49</v>
      </c>
      <c r="AP71" s="15" t="s">
        <v>49</v>
      </c>
      <c r="AQ71" s="12">
        <f>AA71*2+AB71*1.5+AD71*3.5+AE71+AI71*4.5+AK71*6+AL71*2+AM71*3+AN71*2.5</f>
        <v>1578</v>
      </c>
      <c r="AR71" s="12">
        <f>2+1.5+3.5+1+4.5+6+2+3+2.5</f>
        <v>26</v>
      </c>
      <c r="AS71" s="12">
        <f t="shared" si="57"/>
        <v>60.6923076923077</v>
      </c>
      <c r="AT71" s="12">
        <f t="shared" si="58"/>
        <v>3084</v>
      </c>
      <c r="AU71" s="12">
        <f t="shared" si="59"/>
        <v>51.5</v>
      </c>
      <c r="AV71" s="12">
        <f t="shared" si="60"/>
        <v>59.8834951456311</v>
      </c>
      <c r="AW71" s="12">
        <v>0</v>
      </c>
      <c r="AX71" s="12">
        <f t="shared" si="61"/>
        <v>59.8834951456311</v>
      </c>
    </row>
    <row r="72" spans="1:50">
      <c r="A72" s="6">
        <v>69</v>
      </c>
      <c r="B72" s="15" t="s">
        <v>219</v>
      </c>
      <c r="C72" s="16" t="s">
        <v>220</v>
      </c>
      <c r="D72" s="5">
        <v>60</v>
      </c>
      <c r="E72" s="5">
        <v>75</v>
      </c>
      <c r="F72" s="5">
        <v>60</v>
      </c>
      <c r="G72" s="5">
        <v>62</v>
      </c>
      <c r="H72" s="5">
        <v>68</v>
      </c>
      <c r="I72" s="15" t="s">
        <v>61</v>
      </c>
      <c r="J72" s="15" t="s">
        <v>49</v>
      </c>
      <c r="K72" s="15" t="s">
        <v>49</v>
      </c>
      <c r="L72" s="15" t="s">
        <v>221</v>
      </c>
      <c r="M72" s="5">
        <v>62</v>
      </c>
      <c r="N72" s="15" t="s">
        <v>49</v>
      </c>
      <c r="O72" s="15" t="s">
        <v>49</v>
      </c>
      <c r="P72" s="5">
        <v>71</v>
      </c>
      <c r="Q72" s="15" t="s">
        <v>49</v>
      </c>
      <c r="R72" s="15" t="s">
        <v>157</v>
      </c>
      <c r="S72" s="5">
        <v>71</v>
      </c>
      <c r="T72" s="10">
        <f>D72*2.5+E72*0.5+F72*3+G72*2+H72*2.5+I72++L72*3.5+M72*3+P72*3+R72*2.5+S72*2</f>
        <v>1320</v>
      </c>
      <c r="U72" s="10">
        <f t="shared" si="64"/>
        <v>25.5</v>
      </c>
      <c r="V72" s="10">
        <f t="shared" si="56"/>
        <v>51.7647058823529</v>
      </c>
      <c r="X72" s="15" t="s">
        <v>219</v>
      </c>
      <c r="Y72" s="16" t="s">
        <v>220</v>
      </c>
      <c r="Z72" s="5">
        <v>90</v>
      </c>
      <c r="AA72" s="4">
        <v>65</v>
      </c>
      <c r="AB72" s="4">
        <v>69</v>
      </c>
      <c r="AC72" s="15" t="s">
        <v>49</v>
      </c>
      <c r="AD72" s="5">
        <v>45</v>
      </c>
      <c r="AE72" s="15" t="s">
        <v>61</v>
      </c>
      <c r="AF72" s="15" t="s">
        <v>49</v>
      </c>
      <c r="AG72" s="15" t="s">
        <v>49</v>
      </c>
      <c r="AH72" s="15" t="s">
        <v>49</v>
      </c>
      <c r="AI72" s="4">
        <v>64</v>
      </c>
      <c r="AJ72" s="15" t="s">
        <v>49</v>
      </c>
      <c r="AK72" s="4">
        <v>70</v>
      </c>
      <c r="AL72" s="5">
        <v>93</v>
      </c>
      <c r="AM72" s="4">
        <v>75</v>
      </c>
      <c r="AN72" s="4">
        <v>72</v>
      </c>
      <c r="AO72" s="15" t="s">
        <v>49</v>
      </c>
      <c r="AP72" s="15" t="s">
        <v>49</v>
      </c>
      <c r="AQ72" s="12">
        <f t="shared" ref="AQ72:AQ76" si="65">Z72*4+AA72*2+AB72*1.5+AD72*3.5+AE72+AI72*4.5+AK72*6+AL72*2+AM72*3+AN72*2.5</f>
        <v>2125</v>
      </c>
      <c r="AR72" s="12">
        <f t="shared" ref="AR72:AR76" si="66">4+2+1.5+2.5+3.5+1+4.5+6+2+3+2.5</f>
        <v>32.5</v>
      </c>
      <c r="AS72" s="12">
        <f t="shared" si="57"/>
        <v>65.3846153846154</v>
      </c>
      <c r="AT72" s="12">
        <f t="shared" si="58"/>
        <v>3445</v>
      </c>
      <c r="AU72" s="12">
        <f t="shared" si="59"/>
        <v>58</v>
      </c>
      <c r="AV72" s="12">
        <f t="shared" si="60"/>
        <v>59.3965517241379</v>
      </c>
      <c r="AW72" s="12">
        <v>0</v>
      </c>
      <c r="AX72" s="12">
        <f t="shared" si="61"/>
        <v>59.3965517241379</v>
      </c>
    </row>
    <row r="73" spans="1:50">
      <c r="A73" s="6">
        <v>70</v>
      </c>
      <c r="B73" s="15" t="s">
        <v>222</v>
      </c>
      <c r="C73" s="16" t="s">
        <v>223</v>
      </c>
      <c r="D73" s="15" t="s">
        <v>169</v>
      </c>
      <c r="E73" s="5">
        <v>71</v>
      </c>
      <c r="F73" s="5">
        <v>65</v>
      </c>
      <c r="G73" s="5">
        <v>75</v>
      </c>
      <c r="H73" s="15" t="s">
        <v>73</v>
      </c>
      <c r="I73" s="15" t="s">
        <v>61</v>
      </c>
      <c r="J73" s="15" t="s">
        <v>49</v>
      </c>
      <c r="K73" s="15" t="s">
        <v>49</v>
      </c>
      <c r="L73" s="15" t="s">
        <v>195</v>
      </c>
      <c r="M73" s="5">
        <v>76</v>
      </c>
      <c r="N73" s="15" t="s">
        <v>49</v>
      </c>
      <c r="O73" s="15" t="s">
        <v>49</v>
      </c>
      <c r="P73" s="15" t="s">
        <v>150</v>
      </c>
      <c r="Q73" s="15" t="s">
        <v>49</v>
      </c>
      <c r="R73" s="15" t="s">
        <v>98</v>
      </c>
      <c r="S73" s="5">
        <v>60</v>
      </c>
      <c r="T73" s="10">
        <f t="shared" si="62"/>
        <v>1464.5</v>
      </c>
      <c r="U73" s="10">
        <f t="shared" si="64"/>
        <v>25.5</v>
      </c>
      <c r="V73" s="10">
        <f t="shared" si="56"/>
        <v>57.4313725490196</v>
      </c>
      <c r="X73" s="15" t="s">
        <v>222</v>
      </c>
      <c r="Y73" s="16" t="s">
        <v>223</v>
      </c>
      <c r="Z73" s="5">
        <v>45</v>
      </c>
      <c r="AA73" s="4">
        <v>79</v>
      </c>
      <c r="AB73" s="4">
        <v>81</v>
      </c>
      <c r="AC73" s="15" t="s">
        <v>49</v>
      </c>
      <c r="AD73" s="5">
        <v>68</v>
      </c>
      <c r="AE73" s="15" t="s">
        <v>61</v>
      </c>
      <c r="AF73" s="15" t="s">
        <v>49</v>
      </c>
      <c r="AG73" s="15" t="s">
        <v>49</v>
      </c>
      <c r="AH73" s="15" t="s">
        <v>49</v>
      </c>
      <c r="AI73" s="4">
        <v>44</v>
      </c>
      <c r="AJ73" s="15" t="s">
        <v>49</v>
      </c>
      <c r="AK73" s="4">
        <v>75</v>
      </c>
      <c r="AL73" s="5">
        <v>88</v>
      </c>
      <c r="AM73" s="4">
        <v>72</v>
      </c>
      <c r="AN73" s="4">
        <v>63</v>
      </c>
      <c r="AO73" s="15" t="s">
        <v>49</v>
      </c>
      <c r="AP73" s="15" t="s">
        <v>49</v>
      </c>
      <c r="AQ73" s="12">
        <f t="shared" si="65"/>
        <v>1970</v>
      </c>
      <c r="AR73" s="12">
        <f t="shared" si="66"/>
        <v>32.5</v>
      </c>
      <c r="AS73" s="12">
        <f t="shared" si="57"/>
        <v>60.6153846153846</v>
      </c>
      <c r="AT73" s="12">
        <f t="shared" si="58"/>
        <v>3434.5</v>
      </c>
      <c r="AU73" s="12">
        <f t="shared" si="59"/>
        <v>58</v>
      </c>
      <c r="AV73" s="12">
        <f t="shared" si="60"/>
        <v>59.2155172413793</v>
      </c>
      <c r="AW73" s="12">
        <f t="shared" si="63"/>
        <v>0</v>
      </c>
      <c r="AX73" s="12">
        <f t="shared" si="61"/>
        <v>59.2155172413793</v>
      </c>
    </row>
    <row r="74" spans="1:50">
      <c r="A74" s="6">
        <v>71</v>
      </c>
      <c r="B74" s="15" t="s">
        <v>224</v>
      </c>
      <c r="C74" s="16" t="s">
        <v>225</v>
      </c>
      <c r="D74" s="15" t="s">
        <v>76</v>
      </c>
      <c r="E74" s="5">
        <v>80</v>
      </c>
      <c r="F74" s="5">
        <v>63</v>
      </c>
      <c r="G74" s="5">
        <v>65</v>
      </c>
      <c r="H74" s="5">
        <v>60</v>
      </c>
      <c r="I74" s="15" t="s">
        <v>66</v>
      </c>
      <c r="J74" s="15" t="s">
        <v>49</v>
      </c>
      <c r="K74" s="15" t="s">
        <v>49</v>
      </c>
      <c r="L74" s="15" t="s">
        <v>177</v>
      </c>
      <c r="M74" s="15" t="s">
        <v>169</v>
      </c>
      <c r="N74" s="15" t="s">
        <v>49</v>
      </c>
      <c r="O74" s="15" t="s">
        <v>49</v>
      </c>
      <c r="P74" s="15" t="s">
        <v>182</v>
      </c>
      <c r="Q74" s="15" t="s">
        <v>49</v>
      </c>
      <c r="R74" s="15" t="s">
        <v>226</v>
      </c>
      <c r="S74" s="5">
        <v>68</v>
      </c>
      <c r="T74" s="10">
        <f t="shared" si="62"/>
        <v>1319</v>
      </c>
      <c r="U74" s="10">
        <f t="shared" si="64"/>
        <v>25.5</v>
      </c>
      <c r="V74" s="10">
        <f t="shared" si="56"/>
        <v>51.7254901960784</v>
      </c>
      <c r="X74" s="15" t="s">
        <v>224</v>
      </c>
      <c r="Y74" s="16" t="s">
        <v>225</v>
      </c>
      <c r="Z74" s="15" t="s">
        <v>49</v>
      </c>
      <c r="AA74" s="4">
        <v>71</v>
      </c>
      <c r="AB74" s="4">
        <v>84</v>
      </c>
      <c r="AC74" s="15" t="s">
        <v>49</v>
      </c>
      <c r="AD74" s="5">
        <v>38</v>
      </c>
      <c r="AE74" s="15" t="s">
        <v>61</v>
      </c>
      <c r="AF74" s="15" t="s">
        <v>49</v>
      </c>
      <c r="AG74" s="15" t="s">
        <v>49</v>
      </c>
      <c r="AH74" s="15" t="s">
        <v>49</v>
      </c>
      <c r="AI74" s="4">
        <v>61</v>
      </c>
      <c r="AJ74" s="15" t="s">
        <v>49</v>
      </c>
      <c r="AK74" s="4">
        <v>75</v>
      </c>
      <c r="AL74" s="5">
        <v>80</v>
      </c>
      <c r="AM74" s="4">
        <v>70</v>
      </c>
      <c r="AN74" s="4">
        <v>57</v>
      </c>
      <c r="AO74" s="15" t="s">
        <v>49</v>
      </c>
      <c r="AP74" s="15" t="s">
        <v>49</v>
      </c>
      <c r="AQ74" s="12">
        <f>AA74*2+AB74*1.5+AD74*3.5+AE74+AI74*4.5+AK74*6+AL74*2+AM74*3+AN74*2.5</f>
        <v>1713</v>
      </c>
      <c r="AR74" s="12">
        <f>2+1.5+3.5+1+4.5+6+2+3+2.5</f>
        <v>26</v>
      </c>
      <c r="AS74" s="12">
        <f t="shared" si="57"/>
        <v>65.8846153846154</v>
      </c>
      <c r="AT74" s="12">
        <f t="shared" si="58"/>
        <v>3032</v>
      </c>
      <c r="AU74" s="12">
        <f t="shared" si="59"/>
        <v>51.5</v>
      </c>
      <c r="AV74" s="12">
        <f t="shared" si="60"/>
        <v>58.873786407767</v>
      </c>
      <c r="AW74" s="12">
        <f t="shared" si="63"/>
        <v>0</v>
      </c>
      <c r="AX74" s="12">
        <f t="shared" si="61"/>
        <v>58.873786407767</v>
      </c>
    </row>
    <row r="75" spans="1:50">
      <c r="A75" s="6">
        <v>72</v>
      </c>
      <c r="B75" s="15" t="s">
        <v>227</v>
      </c>
      <c r="C75" s="16" t="s">
        <v>228</v>
      </c>
      <c r="D75" s="15" t="s">
        <v>166</v>
      </c>
      <c r="E75" s="5">
        <v>76</v>
      </c>
      <c r="F75" s="5">
        <v>63</v>
      </c>
      <c r="G75" s="5">
        <v>75</v>
      </c>
      <c r="H75" s="15" t="s">
        <v>76</v>
      </c>
      <c r="I75" s="15" t="s">
        <v>110</v>
      </c>
      <c r="J75" s="15" t="s">
        <v>49</v>
      </c>
      <c r="K75" s="15" t="s">
        <v>49</v>
      </c>
      <c r="L75" s="15" t="s">
        <v>182</v>
      </c>
      <c r="M75" s="15" t="s">
        <v>124</v>
      </c>
      <c r="N75" s="15" t="s">
        <v>49</v>
      </c>
      <c r="O75" s="5">
        <v>65</v>
      </c>
      <c r="P75" s="5">
        <v>60</v>
      </c>
      <c r="Q75" s="15" t="s">
        <v>61</v>
      </c>
      <c r="R75" s="15" t="s">
        <v>229</v>
      </c>
      <c r="S75" s="5">
        <v>70</v>
      </c>
      <c r="T75" s="10">
        <f>D75*2.5+E75*0.5+F75*3+G75*2+H75*2.5+I75+L75*3.5+M75*3+O75*2.5+P75*3+Q75*2+R75*2.5+S75*2</f>
        <v>1657.5</v>
      </c>
      <c r="U75" s="10">
        <f>2.5+0.5+3+2+2.5+1+3.5+3+2.5+3+2+2.5+2</f>
        <v>30</v>
      </c>
      <c r="V75" s="10">
        <f t="shared" si="56"/>
        <v>55.25</v>
      </c>
      <c r="X75" s="15" t="s">
        <v>227</v>
      </c>
      <c r="Y75" s="16" t="s">
        <v>228</v>
      </c>
      <c r="Z75" s="15" t="s">
        <v>49</v>
      </c>
      <c r="AA75" s="4">
        <v>72</v>
      </c>
      <c r="AB75" s="4">
        <v>83</v>
      </c>
      <c r="AC75" s="15" t="s">
        <v>49</v>
      </c>
      <c r="AD75" s="5">
        <v>25</v>
      </c>
      <c r="AE75" s="15" t="s">
        <v>66</v>
      </c>
      <c r="AF75" s="15" t="s">
        <v>49</v>
      </c>
      <c r="AG75" s="5">
        <v>65</v>
      </c>
      <c r="AH75" s="15" t="s">
        <v>61</v>
      </c>
      <c r="AI75" s="4">
        <v>38</v>
      </c>
      <c r="AJ75" s="5">
        <v>63</v>
      </c>
      <c r="AK75" s="4">
        <v>70</v>
      </c>
      <c r="AL75" s="5">
        <v>60</v>
      </c>
      <c r="AM75" s="4">
        <v>79</v>
      </c>
      <c r="AN75" s="4">
        <v>69</v>
      </c>
      <c r="AO75" s="15" t="s">
        <v>49</v>
      </c>
      <c r="AP75" s="15" t="s">
        <v>49</v>
      </c>
      <c r="AQ75" s="12">
        <f>AA75*2+AB75*1.5+AD75*3.5+AE75++AG75*3+AH75+AI75*4.5+AJ75*4+AK75*6+AL75*2+AM75*3+AN75*2.5</f>
        <v>2063.5</v>
      </c>
      <c r="AR75" s="12">
        <f>2+1.5+3.5+1+3+1+4.5+4+6+2+3+2.5</f>
        <v>34</v>
      </c>
      <c r="AS75" s="12">
        <f t="shared" si="57"/>
        <v>60.6911764705882</v>
      </c>
      <c r="AT75" s="12">
        <f t="shared" si="58"/>
        <v>3721</v>
      </c>
      <c r="AU75" s="12">
        <f t="shared" si="59"/>
        <v>64</v>
      </c>
      <c r="AV75" s="12">
        <f t="shared" si="60"/>
        <v>58.140625</v>
      </c>
      <c r="AW75" s="12">
        <v>0</v>
      </c>
      <c r="AX75" s="12">
        <f t="shared" si="61"/>
        <v>58.140625</v>
      </c>
    </row>
    <row r="76" spans="1:50">
      <c r="A76" s="6">
        <v>73</v>
      </c>
      <c r="B76" s="15" t="s">
        <v>230</v>
      </c>
      <c r="C76" s="16" t="s">
        <v>231</v>
      </c>
      <c r="D76" s="15" t="s">
        <v>93</v>
      </c>
      <c r="E76" s="5">
        <v>81</v>
      </c>
      <c r="F76" s="5">
        <v>74</v>
      </c>
      <c r="G76" s="5">
        <v>71</v>
      </c>
      <c r="H76" s="15" t="s">
        <v>174</v>
      </c>
      <c r="I76" s="15" t="s">
        <v>61</v>
      </c>
      <c r="J76" s="15" t="s">
        <v>49</v>
      </c>
      <c r="K76" s="15" t="s">
        <v>49</v>
      </c>
      <c r="L76" s="15" t="s">
        <v>166</v>
      </c>
      <c r="M76" s="5">
        <v>60</v>
      </c>
      <c r="N76" s="15" t="s">
        <v>49</v>
      </c>
      <c r="O76" s="15" t="s">
        <v>49</v>
      </c>
      <c r="P76" s="5">
        <v>61</v>
      </c>
      <c r="Q76" s="15" t="s">
        <v>49</v>
      </c>
      <c r="R76" s="15" t="s">
        <v>232</v>
      </c>
      <c r="S76" s="5">
        <v>85</v>
      </c>
      <c r="T76" s="10">
        <f>D76*2.5+E76*0.5+F76*3+G76*2+H76*2.5+I76+L76*3.5+M76*3+P76*3+R76*2.5+S76*2</f>
        <v>1495.5</v>
      </c>
      <c r="U76" s="10">
        <f t="shared" ref="U76:U85" si="67">2.5+0.5+3+2+2.5+1+3.5+3+3+2.5+2</f>
        <v>25.5</v>
      </c>
      <c r="V76" s="10">
        <f t="shared" si="56"/>
        <v>58.6470588235294</v>
      </c>
      <c r="X76" s="15" t="s">
        <v>230</v>
      </c>
      <c r="Y76" s="16" t="s">
        <v>231</v>
      </c>
      <c r="Z76" s="5">
        <v>78</v>
      </c>
      <c r="AA76" s="4">
        <v>72</v>
      </c>
      <c r="AB76" s="4">
        <v>78</v>
      </c>
      <c r="AC76" s="15" t="s">
        <v>49</v>
      </c>
      <c r="AD76" s="5">
        <v>44</v>
      </c>
      <c r="AE76" s="15" t="s">
        <v>61</v>
      </c>
      <c r="AF76" s="15" t="s">
        <v>49</v>
      </c>
      <c r="AG76" s="15" t="s">
        <v>49</v>
      </c>
      <c r="AH76" s="15" t="s">
        <v>49</v>
      </c>
      <c r="AI76" s="4">
        <v>27</v>
      </c>
      <c r="AJ76" s="15" t="s">
        <v>49</v>
      </c>
      <c r="AK76" s="4">
        <v>77</v>
      </c>
      <c r="AL76" s="5">
        <v>76</v>
      </c>
      <c r="AM76" s="4">
        <v>65</v>
      </c>
      <c r="AN76" s="4">
        <v>54</v>
      </c>
      <c r="AO76" s="15" t="s">
        <v>49</v>
      </c>
      <c r="AP76" s="15" t="s">
        <v>49</v>
      </c>
      <c r="AQ76" s="12">
        <f t="shared" si="65"/>
        <v>1867.5</v>
      </c>
      <c r="AR76" s="12">
        <f t="shared" si="66"/>
        <v>32.5</v>
      </c>
      <c r="AS76" s="12">
        <f t="shared" si="57"/>
        <v>57.4615384615385</v>
      </c>
      <c r="AT76" s="12">
        <f t="shared" si="58"/>
        <v>3363</v>
      </c>
      <c r="AU76" s="12">
        <f t="shared" si="59"/>
        <v>58</v>
      </c>
      <c r="AV76" s="12">
        <f t="shared" si="60"/>
        <v>57.9827586206897</v>
      </c>
      <c r="AW76" s="12">
        <f t="shared" ref="AW76:AW80" si="68">0</f>
        <v>0</v>
      </c>
      <c r="AX76" s="12">
        <f t="shared" si="61"/>
        <v>57.9827586206897</v>
      </c>
    </row>
    <row r="77" spans="1:50">
      <c r="A77" s="6">
        <v>74</v>
      </c>
      <c r="B77" s="15" t="s">
        <v>233</v>
      </c>
      <c r="C77" s="16" t="s">
        <v>234</v>
      </c>
      <c r="D77" s="15" t="s">
        <v>232</v>
      </c>
      <c r="E77" s="5">
        <v>81</v>
      </c>
      <c r="F77" s="5">
        <v>61</v>
      </c>
      <c r="G77" s="5">
        <v>76</v>
      </c>
      <c r="H77" s="5">
        <v>66</v>
      </c>
      <c r="I77" s="15" t="s">
        <v>61</v>
      </c>
      <c r="J77" s="15" t="s">
        <v>49</v>
      </c>
      <c r="K77" s="15" t="s">
        <v>49</v>
      </c>
      <c r="L77" s="15" t="s">
        <v>132</v>
      </c>
      <c r="M77" s="5">
        <v>71</v>
      </c>
      <c r="N77" s="5">
        <v>77</v>
      </c>
      <c r="O77" s="15" t="s">
        <v>49</v>
      </c>
      <c r="P77" s="5">
        <v>74</v>
      </c>
      <c r="Q77" s="15" t="s">
        <v>49</v>
      </c>
      <c r="R77" s="15" t="s">
        <v>211</v>
      </c>
      <c r="S77" s="5">
        <v>70</v>
      </c>
      <c r="T77" s="10">
        <f>D77*2.5+E77*0.5+F77*3+G77*2+H77*2.5+I77++L77*3.5+M77*3+N77*2+P77*3+R77*2.5+S77*2</f>
        <v>1551</v>
      </c>
      <c r="U77" s="10">
        <f>2.5+0.5+3+2+2.5+1+3.5+3+3+2.5+2+2</f>
        <v>27.5</v>
      </c>
      <c r="V77" s="10">
        <f t="shared" si="56"/>
        <v>56.4</v>
      </c>
      <c r="X77" s="15" t="s">
        <v>233</v>
      </c>
      <c r="Y77" s="16" t="s">
        <v>234</v>
      </c>
      <c r="Z77" s="5">
        <v>69</v>
      </c>
      <c r="AA77" s="4">
        <v>89</v>
      </c>
      <c r="AB77" s="4">
        <v>75</v>
      </c>
      <c r="AC77" s="15" t="s">
        <v>49</v>
      </c>
      <c r="AD77" s="5">
        <v>54</v>
      </c>
      <c r="AE77" s="15" t="s">
        <v>48</v>
      </c>
      <c r="AF77" s="15" t="s">
        <v>49</v>
      </c>
      <c r="AG77" s="15" t="s">
        <v>49</v>
      </c>
      <c r="AH77" s="15" t="s">
        <v>49</v>
      </c>
      <c r="AI77" s="4">
        <v>25</v>
      </c>
      <c r="AJ77" s="15" t="s">
        <v>49</v>
      </c>
      <c r="AK77" s="4">
        <v>71</v>
      </c>
      <c r="AL77" s="15" t="s">
        <v>49</v>
      </c>
      <c r="AM77" s="4">
        <v>29</v>
      </c>
      <c r="AN77" s="4">
        <v>69</v>
      </c>
      <c r="AO77" s="15" t="s">
        <v>49</v>
      </c>
      <c r="AP77" s="15" t="s">
        <v>49</v>
      </c>
      <c r="AQ77" s="12">
        <f>Z77*4+AA77*2+AB77*1.5++AD77*3.5+AE77+AI77*4.5+AK77*6+AM77*3+AN77*2.5</f>
        <v>1638.5</v>
      </c>
      <c r="AR77" s="12">
        <f>4+2+1.5+3.5+1+4.5+6+3+2.5</f>
        <v>28</v>
      </c>
      <c r="AS77" s="12">
        <f t="shared" si="57"/>
        <v>58.5178571428571</v>
      </c>
      <c r="AT77" s="12">
        <f t="shared" si="58"/>
        <v>3189.5</v>
      </c>
      <c r="AU77" s="12">
        <f t="shared" si="59"/>
        <v>55.5</v>
      </c>
      <c r="AV77" s="12">
        <f t="shared" si="60"/>
        <v>57.4684684684685</v>
      </c>
      <c r="AW77" s="12">
        <v>0</v>
      </c>
      <c r="AX77" s="12">
        <f t="shared" si="61"/>
        <v>57.4684684684685</v>
      </c>
    </row>
    <row r="78" spans="1:50">
      <c r="A78" s="6">
        <v>75</v>
      </c>
      <c r="B78" s="15" t="s">
        <v>235</v>
      </c>
      <c r="C78" s="16" t="s">
        <v>236</v>
      </c>
      <c r="D78" s="15" t="s">
        <v>150</v>
      </c>
      <c r="E78" s="5">
        <v>84</v>
      </c>
      <c r="F78" s="5">
        <v>65</v>
      </c>
      <c r="G78" s="5">
        <v>77</v>
      </c>
      <c r="H78" s="5">
        <v>66</v>
      </c>
      <c r="I78" s="15" t="s">
        <v>66</v>
      </c>
      <c r="J78" s="15" t="s">
        <v>49</v>
      </c>
      <c r="K78" s="5">
        <v>81</v>
      </c>
      <c r="L78" s="15" t="s">
        <v>110</v>
      </c>
      <c r="M78" s="5">
        <v>80</v>
      </c>
      <c r="N78" s="15" t="s">
        <v>49</v>
      </c>
      <c r="O78" s="15" t="s">
        <v>49</v>
      </c>
      <c r="P78" s="5">
        <v>69</v>
      </c>
      <c r="Q78" s="15" t="s">
        <v>49</v>
      </c>
      <c r="R78" s="15" t="s">
        <v>166</v>
      </c>
      <c r="S78" s="15" t="s">
        <v>49</v>
      </c>
      <c r="T78" s="10">
        <f>D78*2.5+E78*0.5+F78*3+G78*2+H78*2.5+I78+K78*1.5+L78*3.5+M78*3+P78*3+R78*2.5</f>
        <v>1617</v>
      </c>
      <c r="U78" s="10">
        <f>2.5+0.5+3+2+2.5+1+3.5+3+3+2.5+1.5</f>
        <v>25</v>
      </c>
      <c r="V78" s="10">
        <f t="shared" si="56"/>
        <v>64.68</v>
      </c>
      <c r="X78" s="15" t="s">
        <v>235</v>
      </c>
      <c r="Y78" s="16" t="s">
        <v>236</v>
      </c>
      <c r="Z78" s="15" t="s">
        <v>221</v>
      </c>
      <c r="AA78" s="4">
        <v>73</v>
      </c>
      <c r="AB78" s="4">
        <v>74</v>
      </c>
      <c r="AC78" s="15" t="s">
        <v>49</v>
      </c>
      <c r="AD78" s="5">
        <v>25</v>
      </c>
      <c r="AE78" s="15" t="s">
        <v>61</v>
      </c>
      <c r="AF78" s="15" t="s">
        <v>49</v>
      </c>
      <c r="AG78" s="15" t="s">
        <v>49</v>
      </c>
      <c r="AH78" s="15" t="s">
        <v>49</v>
      </c>
      <c r="AI78" s="4">
        <v>53</v>
      </c>
      <c r="AJ78" s="15" t="s">
        <v>49</v>
      </c>
      <c r="AK78" s="4">
        <v>56</v>
      </c>
      <c r="AL78" s="5">
        <v>86</v>
      </c>
      <c r="AM78" s="4">
        <v>63</v>
      </c>
      <c r="AN78" s="4">
        <v>70</v>
      </c>
      <c r="AO78" s="15" t="s">
        <v>49</v>
      </c>
      <c r="AP78" s="15" t="s">
        <v>49</v>
      </c>
      <c r="AQ78" s="12">
        <f t="shared" ref="AQ78:AQ80" si="69">Z78*4+AA78*2+AB78*1.5+AD78*3.5+AE78+AI78*4.5+AK78*6+AL78*2+AM78*3+AN78*2.5</f>
        <v>1530</v>
      </c>
      <c r="AR78" s="12">
        <f>4+2+1.5+3.5+1+4.5+6+2+3+2.5</f>
        <v>30</v>
      </c>
      <c r="AS78" s="12">
        <f t="shared" si="57"/>
        <v>51</v>
      </c>
      <c r="AT78" s="12">
        <f t="shared" si="58"/>
        <v>3147</v>
      </c>
      <c r="AU78" s="12">
        <f t="shared" si="59"/>
        <v>55</v>
      </c>
      <c r="AV78" s="12">
        <f t="shared" si="60"/>
        <v>57.2181818181818</v>
      </c>
      <c r="AW78" s="12">
        <f t="shared" si="68"/>
        <v>0</v>
      </c>
      <c r="AX78" s="12">
        <f t="shared" si="61"/>
        <v>57.2181818181818</v>
      </c>
    </row>
    <row r="79" spans="1:50">
      <c r="A79" s="6">
        <v>76</v>
      </c>
      <c r="B79" s="15" t="s">
        <v>237</v>
      </c>
      <c r="C79" s="16" t="s">
        <v>238</v>
      </c>
      <c r="D79" s="5">
        <v>75</v>
      </c>
      <c r="E79" s="5">
        <v>87</v>
      </c>
      <c r="F79" s="5">
        <v>72</v>
      </c>
      <c r="G79" s="5">
        <v>60</v>
      </c>
      <c r="H79" s="5">
        <v>60</v>
      </c>
      <c r="I79" s="15" t="s">
        <v>66</v>
      </c>
      <c r="J79" s="15" t="s">
        <v>49</v>
      </c>
      <c r="K79" s="15" t="s">
        <v>49</v>
      </c>
      <c r="L79" s="15" t="s">
        <v>93</v>
      </c>
      <c r="M79" s="15" t="s">
        <v>109</v>
      </c>
      <c r="N79" s="15" t="s">
        <v>49</v>
      </c>
      <c r="O79" s="15" t="s">
        <v>49</v>
      </c>
      <c r="P79" s="5">
        <v>60</v>
      </c>
      <c r="Q79" s="15" t="s">
        <v>49</v>
      </c>
      <c r="R79" s="15" t="s">
        <v>156</v>
      </c>
      <c r="S79" s="5">
        <v>72</v>
      </c>
      <c r="T79" s="10">
        <f t="shared" ref="T79:T85" si="70">D79*2.5+E79*0.5+F79*3+G79*2+H79*2.5+I79+L79*3.5+M79*3+P79*3+R79*2.5+S79*2</f>
        <v>1507.5</v>
      </c>
      <c r="U79" s="10">
        <f t="shared" si="67"/>
        <v>25.5</v>
      </c>
      <c r="V79" s="10">
        <f t="shared" si="56"/>
        <v>59.1176470588235</v>
      </c>
      <c r="X79" s="15" t="s">
        <v>237</v>
      </c>
      <c r="Y79" s="16" t="s">
        <v>238</v>
      </c>
      <c r="Z79" s="5">
        <v>77</v>
      </c>
      <c r="AA79" s="4">
        <v>50</v>
      </c>
      <c r="AB79" s="4">
        <v>78</v>
      </c>
      <c r="AC79" s="15" t="s">
        <v>49</v>
      </c>
      <c r="AD79" s="5">
        <v>42</v>
      </c>
      <c r="AE79" s="15" t="s">
        <v>61</v>
      </c>
      <c r="AF79" s="15" t="s">
        <v>49</v>
      </c>
      <c r="AG79" s="15" t="s">
        <v>49</v>
      </c>
      <c r="AH79" s="15" t="s">
        <v>49</v>
      </c>
      <c r="AI79" s="4">
        <v>44</v>
      </c>
      <c r="AJ79" s="15" t="s">
        <v>49</v>
      </c>
      <c r="AK79" s="4">
        <v>63</v>
      </c>
      <c r="AL79" s="5">
        <v>84</v>
      </c>
      <c r="AM79" s="4">
        <v>61</v>
      </c>
      <c r="AN79" s="4">
        <v>43</v>
      </c>
      <c r="AO79" s="15" t="s">
        <v>49</v>
      </c>
      <c r="AP79" s="15" t="s">
        <v>49</v>
      </c>
      <c r="AQ79" s="12">
        <f t="shared" si="69"/>
        <v>1781.5</v>
      </c>
      <c r="AR79" s="12">
        <f t="shared" ref="AR79:AR84" si="71">4+2+1.5+2.5+3.5+1+4.5+6+2+3+2.5</f>
        <v>32.5</v>
      </c>
      <c r="AS79" s="12">
        <f t="shared" si="57"/>
        <v>54.8153846153846</v>
      </c>
      <c r="AT79" s="12">
        <f t="shared" si="58"/>
        <v>3289</v>
      </c>
      <c r="AU79" s="12">
        <f t="shared" si="59"/>
        <v>58</v>
      </c>
      <c r="AV79" s="12">
        <f t="shared" si="60"/>
        <v>56.7068965517241</v>
      </c>
      <c r="AW79" s="12">
        <f t="shared" si="68"/>
        <v>0</v>
      </c>
      <c r="AX79" s="12">
        <f t="shared" si="61"/>
        <v>56.7068965517241</v>
      </c>
    </row>
    <row r="80" spans="1:50">
      <c r="A80" s="6">
        <v>77</v>
      </c>
      <c r="B80" s="15" t="s">
        <v>239</v>
      </c>
      <c r="C80" s="16" t="s">
        <v>240</v>
      </c>
      <c r="D80" s="5">
        <v>71</v>
      </c>
      <c r="E80" s="5">
        <v>69</v>
      </c>
      <c r="F80" s="5">
        <v>73</v>
      </c>
      <c r="G80" s="5">
        <v>63</v>
      </c>
      <c r="H80" s="5">
        <v>63</v>
      </c>
      <c r="I80" s="15" t="s">
        <v>110</v>
      </c>
      <c r="J80" s="15" t="s">
        <v>49</v>
      </c>
      <c r="K80" s="5">
        <v>74</v>
      </c>
      <c r="L80" s="15" t="s">
        <v>98</v>
      </c>
      <c r="M80" s="15" t="s">
        <v>98</v>
      </c>
      <c r="N80" s="15" t="s">
        <v>49</v>
      </c>
      <c r="O80" s="15" t="s">
        <v>49</v>
      </c>
      <c r="P80" s="5">
        <v>66</v>
      </c>
      <c r="Q80" s="15" t="s">
        <v>49</v>
      </c>
      <c r="R80" s="15" t="s">
        <v>162</v>
      </c>
      <c r="S80" s="15" t="s">
        <v>49</v>
      </c>
      <c r="T80" s="10">
        <f>D80*2.5+E80*0.5+F80*3+G80*2+H80*2.5+I80+K80*1.5+L80*3.5+M80*3+P80*3+R80*2.5</f>
        <v>1481</v>
      </c>
      <c r="U80" s="10">
        <f>2.5+0.5+3+2+2.5+1+3.5+3+3+2.5+1.5</f>
        <v>25</v>
      </c>
      <c r="V80" s="10">
        <f t="shared" si="56"/>
        <v>59.24</v>
      </c>
      <c r="X80" s="15" t="s">
        <v>239</v>
      </c>
      <c r="Y80" s="16" t="s">
        <v>240</v>
      </c>
      <c r="Z80" s="5">
        <v>48</v>
      </c>
      <c r="AA80" s="4">
        <v>72</v>
      </c>
      <c r="AB80" s="4">
        <v>80</v>
      </c>
      <c r="AC80" s="15" t="s">
        <v>49</v>
      </c>
      <c r="AD80" s="5">
        <v>38</v>
      </c>
      <c r="AE80" s="15" t="s">
        <v>61</v>
      </c>
      <c r="AF80" s="15" t="s">
        <v>49</v>
      </c>
      <c r="AG80" s="5"/>
      <c r="AH80" s="5"/>
      <c r="AI80" s="4">
        <v>25</v>
      </c>
      <c r="AJ80" s="15" t="s">
        <v>49</v>
      </c>
      <c r="AK80" s="4">
        <v>70</v>
      </c>
      <c r="AL80" s="5">
        <v>81</v>
      </c>
      <c r="AM80" s="4">
        <v>80</v>
      </c>
      <c r="AN80" s="4">
        <v>57</v>
      </c>
      <c r="AO80" s="15" t="s">
        <v>49</v>
      </c>
      <c r="AP80" s="15" t="s">
        <v>49</v>
      </c>
      <c r="AQ80" s="12">
        <f t="shared" si="69"/>
        <v>1741</v>
      </c>
      <c r="AR80" s="12">
        <f t="shared" si="71"/>
        <v>32.5</v>
      </c>
      <c r="AS80" s="12">
        <f t="shared" si="57"/>
        <v>53.5692307692308</v>
      </c>
      <c r="AT80" s="12">
        <f t="shared" si="58"/>
        <v>3222</v>
      </c>
      <c r="AU80" s="12">
        <f t="shared" si="59"/>
        <v>57.5</v>
      </c>
      <c r="AV80" s="12">
        <f t="shared" si="60"/>
        <v>56.0347826086957</v>
      </c>
      <c r="AW80" s="12">
        <f t="shared" si="68"/>
        <v>0</v>
      </c>
      <c r="AX80" s="12">
        <f t="shared" si="61"/>
        <v>56.0347826086957</v>
      </c>
    </row>
    <row r="81" spans="1:50">
      <c r="A81" s="6">
        <v>78</v>
      </c>
      <c r="B81" s="15" t="s">
        <v>241</v>
      </c>
      <c r="C81" s="16" t="s">
        <v>242</v>
      </c>
      <c r="D81" s="15" t="s">
        <v>165</v>
      </c>
      <c r="E81" s="5">
        <v>82</v>
      </c>
      <c r="F81" s="5">
        <v>71</v>
      </c>
      <c r="G81" s="5">
        <v>64</v>
      </c>
      <c r="H81" s="5">
        <v>63</v>
      </c>
      <c r="I81" s="15" t="s">
        <v>66</v>
      </c>
      <c r="J81" s="15" t="s">
        <v>49</v>
      </c>
      <c r="K81" s="15" t="s">
        <v>49</v>
      </c>
      <c r="L81" s="15" t="s">
        <v>243</v>
      </c>
      <c r="M81" s="15" t="s">
        <v>150</v>
      </c>
      <c r="N81" s="15" t="s">
        <v>49</v>
      </c>
      <c r="O81" s="15" t="s">
        <v>49</v>
      </c>
      <c r="P81" s="5">
        <v>62</v>
      </c>
      <c r="Q81" s="15" t="s">
        <v>49</v>
      </c>
      <c r="R81" s="15" t="s">
        <v>156</v>
      </c>
      <c r="S81" s="5">
        <v>85</v>
      </c>
      <c r="T81" s="10">
        <f>D81*2.5+E81*0.5+F81*3+G81*2+H81*2.5+I81++L81*3.5+M81*3+P81*3+R81*2.5+S81*2</f>
        <v>1396.5</v>
      </c>
      <c r="U81" s="10">
        <f t="shared" si="67"/>
        <v>25.5</v>
      </c>
      <c r="V81" s="10">
        <f t="shared" si="56"/>
        <v>54.7647058823529</v>
      </c>
      <c r="X81" s="15" t="s">
        <v>241</v>
      </c>
      <c r="Y81" s="16" t="s">
        <v>242</v>
      </c>
      <c r="Z81" s="5">
        <v>55</v>
      </c>
      <c r="AA81" s="4">
        <v>76</v>
      </c>
      <c r="AB81" s="4">
        <v>73</v>
      </c>
      <c r="AC81" s="15" t="s">
        <v>49</v>
      </c>
      <c r="AD81" s="5">
        <v>40</v>
      </c>
      <c r="AE81" s="15" t="s">
        <v>61</v>
      </c>
      <c r="AF81" s="15" t="s">
        <v>49</v>
      </c>
      <c r="AG81" s="15" t="s">
        <v>49</v>
      </c>
      <c r="AH81" s="15" t="s">
        <v>49</v>
      </c>
      <c r="AI81" s="4">
        <v>30</v>
      </c>
      <c r="AJ81" s="15" t="s">
        <v>49</v>
      </c>
      <c r="AK81" s="4">
        <v>78</v>
      </c>
      <c r="AL81" s="5">
        <v>81</v>
      </c>
      <c r="AM81" s="4">
        <v>68</v>
      </c>
      <c r="AN81" s="4">
        <v>63</v>
      </c>
      <c r="AO81" s="15" t="s">
        <v>221</v>
      </c>
      <c r="AP81" s="15" t="s">
        <v>49</v>
      </c>
      <c r="AQ81" s="12">
        <f>Z81*4+AA81*2+AB81*1.5+AD81*3.5+AE81+AI81*4.5+AK81*6+AL81*2+AM81*3+AN81*2.5+AO81*2</f>
        <v>1823</v>
      </c>
      <c r="AR81" s="12">
        <f>4+2+1.5+3.5+1+4.5+6+2+3+2.5+2</f>
        <v>32</v>
      </c>
      <c r="AS81" s="12">
        <f t="shared" si="57"/>
        <v>56.96875</v>
      </c>
      <c r="AT81" s="12">
        <f t="shared" si="58"/>
        <v>3219.5</v>
      </c>
      <c r="AU81" s="12">
        <f t="shared" si="59"/>
        <v>57.5</v>
      </c>
      <c r="AV81" s="12">
        <f t="shared" si="60"/>
        <v>55.9913043478261</v>
      </c>
      <c r="AW81" s="12">
        <v>0</v>
      </c>
      <c r="AX81" s="12">
        <f t="shared" si="61"/>
        <v>55.9913043478261</v>
      </c>
    </row>
    <row r="82" spans="1:50">
      <c r="A82" s="6">
        <v>79</v>
      </c>
      <c r="B82" s="15" t="s">
        <v>244</v>
      </c>
      <c r="C82" s="16" t="s">
        <v>245</v>
      </c>
      <c r="D82" s="5">
        <v>62</v>
      </c>
      <c r="E82" s="5">
        <v>78</v>
      </c>
      <c r="F82" s="15" t="s">
        <v>110</v>
      </c>
      <c r="G82" s="15" t="s">
        <v>110</v>
      </c>
      <c r="H82" s="15" t="s">
        <v>150</v>
      </c>
      <c r="I82" s="15" t="s">
        <v>61</v>
      </c>
      <c r="J82" s="15" t="s">
        <v>49</v>
      </c>
      <c r="K82" s="15" t="s">
        <v>49</v>
      </c>
      <c r="L82" s="15" t="s">
        <v>98</v>
      </c>
      <c r="M82" s="15" t="s">
        <v>93</v>
      </c>
      <c r="N82" s="15" t="s">
        <v>49</v>
      </c>
      <c r="O82" s="15" t="s">
        <v>49</v>
      </c>
      <c r="P82" s="5">
        <v>62</v>
      </c>
      <c r="Q82" s="15" t="s">
        <v>49</v>
      </c>
      <c r="R82" s="15" t="s">
        <v>165</v>
      </c>
      <c r="S82" s="5">
        <v>80</v>
      </c>
      <c r="T82" s="10">
        <f t="shared" si="70"/>
        <v>1425</v>
      </c>
      <c r="U82" s="10">
        <f t="shared" si="67"/>
        <v>25.5</v>
      </c>
      <c r="V82" s="10">
        <f t="shared" si="56"/>
        <v>55.8823529411765</v>
      </c>
      <c r="X82" s="15" t="s">
        <v>244</v>
      </c>
      <c r="Y82" s="16" t="s">
        <v>245</v>
      </c>
      <c r="Z82" s="5">
        <v>48</v>
      </c>
      <c r="AA82" s="4">
        <v>67</v>
      </c>
      <c r="AB82" s="4">
        <v>81</v>
      </c>
      <c r="AC82" s="15" t="s">
        <v>49</v>
      </c>
      <c r="AD82" s="5">
        <v>27</v>
      </c>
      <c r="AE82" s="15" t="s">
        <v>66</v>
      </c>
      <c r="AF82" s="15" t="s">
        <v>49</v>
      </c>
      <c r="AG82" s="15" t="s">
        <v>49</v>
      </c>
      <c r="AH82" s="15" t="s">
        <v>49</v>
      </c>
      <c r="AI82" s="4">
        <v>60</v>
      </c>
      <c r="AJ82" s="15" t="s">
        <v>49</v>
      </c>
      <c r="AK82" s="4">
        <v>70</v>
      </c>
      <c r="AL82" s="5">
        <v>82</v>
      </c>
      <c r="AM82" s="4">
        <v>63</v>
      </c>
      <c r="AN82" s="4">
        <v>68</v>
      </c>
      <c r="AO82" s="15" t="s">
        <v>49</v>
      </c>
      <c r="AP82" s="15" t="s">
        <v>49</v>
      </c>
      <c r="AQ82" s="12">
        <f t="shared" ref="AQ82:AQ87" si="72">Z82*4+AA82*2+AB82*1.5+AD82*3.5+AE82+AI82*4.5+AK82*6+AL82*2+AM82*3+AN82*2.5</f>
        <v>1820</v>
      </c>
      <c r="AR82" s="12">
        <f t="shared" si="71"/>
        <v>32.5</v>
      </c>
      <c r="AS82" s="12">
        <f t="shared" si="57"/>
        <v>56</v>
      </c>
      <c r="AT82" s="12">
        <f t="shared" si="58"/>
        <v>3245</v>
      </c>
      <c r="AU82" s="12">
        <f t="shared" si="59"/>
        <v>58</v>
      </c>
      <c r="AV82" s="12">
        <f t="shared" si="60"/>
        <v>55.948275862069</v>
      </c>
      <c r="AW82" s="12">
        <f t="shared" ref="AW82:AW88" si="73">0</f>
        <v>0</v>
      </c>
      <c r="AX82" s="12">
        <f t="shared" si="61"/>
        <v>55.948275862069</v>
      </c>
    </row>
    <row r="83" spans="1:50">
      <c r="A83" s="6">
        <v>80</v>
      </c>
      <c r="B83" s="15" t="s">
        <v>246</v>
      </c>
      <c r="C83" s="16" t="s">
        <v>247</v>
      </c>
      <c r="D83" s="15" t="s">
        <v>76</v>
      </c>
      <c r="E83" s="5">
        <v>81</v>
      </c>
      <c r="F83" s="15" t="s">
        <v>150</v>
      </c>
      <c r="G83" s="15" t="s">
        <v>76</v>
      </c>
      <c r="H83" s="5">
        <v>76</v>
      </c>
      <c r="I83" s="15" t="s">
        <v>61</v>
      </c>
      <c r="J83" s="15" t="s">
        <v>49</v>
      </c>
      <c r="K83" s="15" t="s">
        <v>49</v>
      </c>
      <c r="L83" s="15" t="s">
        <v>156</v>
      </c>
      <c r="M83" s="5">
        <v>60</v>
      </c>
      <c r="N83" s="15" t="s">
        <v>49</v>
      </c>
      <c r="O83" s="15" t="s">
        <v>49</v>
      </c>
      <c r="P83" s="5">
        <v>66</v>
      </c>
      <c r="Q83" s="15" t="s">
        <v>49</v>
      </c>
      <c r="R83" s="15" t="s">
        <v>177</v>
      </c>
      <c r="S83" s="5">
        <v>71</v>
      </c>
      <c r="T83" s="10">
        <f>D83*2.5+E83*0.5+F83*3+G83*2+H83*2.5+I83++L83*3.5+M83*3+P83*3+R83*2.5+S83*2</f>
        <v>1431</v>
      </c>
      <c r="U83" s="10">
        <f t="shared" si="67"/>
        <v>25.5</v>
      </c>
      <c r="V83" s="10">
        <f t="shared" si="56"/>
        <v>56.1176470588235</v>
      </c>
      <c r="X83" s="15" t="s">
        <v>246</v>
      </c>
      <c r="Y83" s="16" t="s">
        <v>247</v>
      </c>
      <c r="Z83" s="15" t="s">
        <v>221</v>
      </c>
      <c r="AA83" s="4">
        <v>79</v>
      </c>
      <c r="AB83" s="4">
        <v>61</v>
      </c>
      <c r="AC83" s="15" t="s">
        <v>49</v>
      </c>
      <c r="AD83" s="5">
        <v>44</v>
      </c>
      <c r="AE83" s="15" t="s">
        <v>48</v>
      </c>
      <c r="AF83" s="15" t="s">
        <v>49</v>
      </c>
      <c r="AG83" s="15" t="s">
        <v>49</v>
      </c>
      <c r="AH83" s="15" t="s">
        <v>49</v>
      </c>
      <c r="AI83" s="4">
        <v>56</v>
      </c>
      <c r="AJ83" s="5"/>
      <c r="AK83" s="4">
        <v>82</v>
      </c>
      <c r="AL83" s="5">
        <v>90</v>
      </c>
      <c r="AM83" s="4">
        <v>66</v>
      </c>
      <c r="AN83" s="4">
        <v>80</v>
      </c>
      <c r="AO83" s="15" t="s">
        <v>49</v>
      </c>
      <c r="AP83" s="15" t="s">
        <v>49</v>
      </c>
      <c r="AQ83" s="12">
        <f t="shared" si="72"/>
        <v>1810.5</v>
      </c>
      <c r="AR83" s="12">
        <f t="shared" si="71"/>
        <v>32.5</v>
      </c>
      <c r="AS83" s="12">
        <f t="shared" si="57"/>
        <v>55.7076923076923</v>
      </c>
      <c r="AT83" s="12">
        <f t="shared" si="58"/>
        <v>3241.5</v>
      </c>
      <c r="AU83" s="12">
        <f t="shared" si="59"/>
        <v>58</v>
      </c>
      <c r="AV83" s="12">
        <f t="shared" si="60"/>
        <v>55.8879310344828</v>
      </c>
      <c r="AW83" s="12">
        <v>0</v>
      </c>
      <c r="AX83" s="12">
        <f t="shared" si="61"/>
        <v>55.8879310344828</v>
      </c>
    </row>
    <row r="84" spans="1:50">
      <c r="A84" s="6">
        <v>81</v>
      </c>
      <c r="B84" s="15" t="s">
        <v>248</v>
      </c>
      <c r="C84" s="16" t="s">
        <v>249</v>
      </c>
      <c r="D84" s="5">
        <v>73</v>
      </c>
      <c r="E84" s="5">
        <v>80</v>
      </c>
      <c r="F84" s="5">
        <v>72</v>
      </c>
      <c r="G84" s="5">
        <v>60</v>
      </c>
      <c r="H84" s="15" t="s">
        <v>198</v>
      </c>
      <c r="I84" s="15" t="s">
        <v>66</v>
      </c>
      <c r="J84" s="15" t="s">
        <v>49</v>
      </c>
      <c r="K84" s="15" t="s">
        <v>49</v>
      </c>
      <c r="L84" s="5">
        <v>61</v>
      </c>
      <c r="M84" s="5">
        <v>66</v>
      </c>
      <c r="N84" s="15" t="s">
        <v>49</v>
      </c>
      <c r="O84" s="15" t="s">
        <v>49</v>
      </c>
      <c r="P84" s="15" t="s">
        <v>177</v>
      </c>
      <c r="Q84" s="15" t="s">
        <v>49</v>
      </c>
      <c r="R84" s="15" t="s">
        <v>218</v>
      </c>
      <c r="S84" s="5">
        <v>80</v>
      </c>
      <c r="T84" s="10">
        <f t="shared" si="70"/>
        <v>1500.5</v>
      </c>
      <c r="U84" s="10">
        <f t="shared" si="67"/>
        <v>25.5</v>
      </c>
      <c r="V84" s="10">
        <f t="shared" si="56"/>
        <v>58.843137254902</v>
      </c>
      <c r="X84" s="15" t="s">
        <v>248</v>
      </c>
      <c r="Y84" s="16" t="s">
        <v>249</v>
      </c>
      <c r="Z84" s="5">
        <v>52</v>
      </c>
      <c r="AA84" s="4">
        <v>69</v>
      </c>
      <c r="AB84" s="4">
        <v>53</v>
      </c>
      <c r="AC84" s="15" t="s">
        <v>221</v>
      </c>
      <c r="AD84" s="5">
        <v>66</v>
      </c>
      <c r="AE84" s="15" t="s">
        <v>66</v>
      </c>
      <c r="AF84" s="15" t="s">
        <v>49</v>
      </c>
      <c r="AG84" s="15" t="s">
        <v>49</v>
      </c>
      <c r="AH84" s="15" t="s">
        <v>49</v>
      </c>
      <c r="AI84" s="4">
        <v>44</v>
      </c>
      <c r="AJ84" s="15" t="s">
        <v>49</v>
      </c>
      <c r="AK84" s="4">
        <v>73</v>
      </c>
      <c r="AL84" s="15" t="s">
        <v>221</v>
      </c>
      <c r="AM84" s="4">
        <v>42</v>
      </c>
      <c r="AN84" s="4">
        <v>70</v>
      </c>
      <c r="AO84" s="15" t="s">
        <v>49</v>
      </c>
      <c r="AP84" s="15" t="s">
        <v>49</v>
      </c>
      <c r="AQ84" s="12">
        <f>Z84*4+AA84*2+AB84*1.5+AC84*2.5+AD84*3.5+AE84+AI84*4.5+AK84*6+AL84*2+AM84*3+AN84*2.5</f>
        <v>1658.5</v>
      </c>
      <c r="AR84" s="12">
        <f t="shared" si="71"/>
        <v>32.5</v>
      </c>
      <c r="AS84" s="12">
        <f t="shared" si="57"/>
        <v>51.0307692307692</v>
      </c>
      <c r="AT84" s="12">
        <f t="shared" si="58"/>
        <v>3159</v>
      </c>
      <c r="AU84" s="12">
        <f t="shared" si="59"/>
        <v>58</v>
      </c>
      <c r="AV84" s="12">
        <f t="shared" si="60"/>
        <v>54.4655172413793</v>
      </c>
      <c r="AW84" s="12">
        <v>0</v>
      </c>
      <c r="AX84" s="12">
        <f t="shared" si="61"/>
        <v>54.4655172413793</v>
      </c>
    </row>
    <row r="85" spans="1:50">
      <c r="A85" s="6">
        <v>82</v>
      </c>
      <c r="B85" s="15" t="s">
        <v>250</v>
      </c>
      <c r="C85" s="16" t="s">
        <v>251</v>
      </c>
      <c r="D85" s="15" t="s">
        <v>150</v>
      </c>
      <c r="E85" s="5">
        <v>80</v>
      </c>
      <c r="F85" s="15" t="s">
        <v>150</v>
      </c>
      <c r="G85" s="5">
        <v>60</v>
      </c>
      <c r="H85" s="5">
        <v>64</v>
      </c>
      <c r="I85" s="15" t="s">
        <v>66</v>
      </c>
      <c r="J85" s="15" t="s">
        <v>49</v>
      </c>
      <c r="K85" s="15" t="s">
        <v>49</v>
      </c>
      <c r="L85" s="15" t="s">
        <v>252</v>
      </c>
      <c r="M85" s="5">
        <v>60</v>
      </c>
      <c r="N85" s="15" t="s">
        <v>49</v>
      </c>
      <c r="O85" s="15" t="s">
        <v>49</v>
      </c>
      <c r="P85" s="15" t="s">
        <v>117</v>
      </c>
      <c r="Q85" s="15" t="s">
        <v>49</v>
      </c>
      <c r="R85" s="15" t="s">
        <v>132</v>
      </c>
      <c r="S85" s="5">
        <v>88</v>
      </c>
      <c r="T85" s="10">
        <f t="shared" si="70"/>
        <v>1350</v>
      </c>
      <c r="U85" s="10">
        <f t="shared" si="67"/>
        <v>25.5</v>
      </c>
      <c r="V85" s="10">
        <f t="shared" si="56"/>
        <v>52.9411764705882</v>
      </c>
      <c r="X85" s="15" t="s">
        <v>250</v>
      </c>
      <c r="Y85" s="16" t="s">
        <v>251</v>
      </c>
      <c r="Z85" s="15" t="s">
        <v>49</v>
      </c>
      <c r="AA85" s="4">
        <v>33</v>
      </c>
      <c r="AB85" s="4">
        <v>60</v>
      </c>
      <c r="AC85" s="15" t="s">
        <v>49</v>
      </c>
      <c r="AD85" s="5">
        <v>18</v>
      </c>
      <c r="AE85" s="15" t="s">
        <v>61</v>
      </c>
      <c r="AF85" s="15" t="s">
        <v>49</v>
      </c>
      <c r="AG85" s="5"/>
      <c r="AH85" s="15" t="s">
        <v>49</v>
      </c>
      <c r="AI85" s="4">
        <v>51</v>
      </c>
      <c r="AJ85" s="15" t="s">
        <v>49</v>
      </c>
      <c r="AK85" s="4">
        <v>78</v>
      </c>
      <c r="AL85" s="15" t="s">
        <v>49</v>
      </c>
      <c r="AM85" s="4">
        <v>63</v>
      </c>
      <c r="AN85" s="4">
        <v>52</v>
      </c>
      <c r="AO85" s="5">
        <v>69</v>
      </c>
      <c r="AP85" s="15" t="s">
        <v>49</v>
      </c>
      <c r="AQ85" s="12">
        <f>AA85*2+AB85*1.5+AD85*3.5+AE85+AI85*4.5+AK85*6+AM85*3+AN85*2.5+AO85*2</f>
        <v>1448.5</v>
      </c>
      <c r="AR85" s="12">
        <f>2+1.5+3.5+1+4.5+6+3+2.5+2</f>
        <v>26</v>
      </c>
      <c r="AS85" s="12">
        <f t="shared" si="57"/>
        <v>55.7115384615385</v>
      </c>
      <c r="AT85" s="12">
        <f t="shared" si="58"/>
        <v>2798.5</v>
      </c>
      <c r="AU85" s="12">
        <f t="shared" si="59"/>
        <v>51.5</v>
      </c>
      <c r="AV85" s="12">
        <f t="shared" si="60"/>
        <v>54.3398058252427</v>
      </c>
      <c r="AW85" s="12">
        <f t="shared" si="73"/>
        <v>0</v>
      </c>
      <c r="AX85" s="12">
        <f t="shared" si="61"/>
        <v>54.3398058252427</v>
      </c>
    </row>
    <row r="86" spans="1:50">
      <c r="A86" s="6">
        <v>83</v>
      </c>
      <c r="B86" s="15" t="s">
        <v>253</v>
      </c>
      <c r="C86" s="16" t="s">
        <v>254</v>
      </c>
      <c r="D86" s="15" t="s">
        <v>221</v>
      </c>
      <c r="E86" s="5">
        <v>73</v>
      </c>
      <c r="F86" s="5">
        <v>61</v>
      </c>
      <c r="G86" s="5">
        <v>72</v>
      </c>
      <c r="H86" s="5">
        <v>71</v>
      </c>
      <c r="I86" s="15" t="s">
        <v>110</v>
      </c>
      <c r="J86" s="15" t="s">
        <v>49</v>
      </c>
      <c r="K86" s="15" t="s">
        <v>49</v>
      </c>
      <c r="L86" s="15" t="s">
        <v>187</v>
      </c>
      <c r="M86" s="15" t="s">
        <v>162</v>
      </c>
      <c r="N86" s="5">
        <v>80</v>
      </c>
      <c r="O86" s="15" t="s">
        <v>49</v>
      </c>
      <c r="P86" s="5">
        <v>69</v>
      </c>
      <c r="Q86" s="15" t="s">
        <v>49</v>
      </c>
      <c r="R86" s="15" t="s">
        <v>169</v>
      </c>
      <c r="S86" s="5">
        <v>85</v>
      </c>
      <c r="T86" s="10">
        <f>D86*2.5+E86*0.5+F86*3+G86*2+H86*2.5+I86++L86*3.5+M86*3+N86*2+P86*3+R86*2.5+S86*2</f>
        <v>1492.5</v>
      </c>
      <c r="U86" s="10">
        <f>2.5+0.5+3+2+2.5+1+3.5+3+3+2.5+2+2</f>
        <v>27.5</v>
      </c>
      <c r="V86" s="10">
        <f t="shared" si="56"/>
        <v>54.2727272727273</v>
      </c>
      <c r="X86" s="15" t="s">
        <v>253</v>
      </c>
      <c r="Y86" s="16" t="s">
        <v>254</v>
      </c>
      <c r="Z86" s="5">
        <v>76</v>
      </c>
      <c r="AA86" s="4">
        <v>65</v>
      </c>
      <c r="AB86" s="4">
        <v>80</v>
      </c>
      <c r="AC86" s="15" t="s">
        <v>49</v>
      </c>
      <c r="AD86" s="5">
        <v>26</v>
      </c>
      <c r="AE86" s="15" t="s">
        <v>61</v>
      </c>
      <c r="AF86" s="15" t="s">
        <v>49</v>
      </c>
      <c r="AG86" s="15" t="s">
        <v>49</v>
      </c>
      <c r="AH86" s="15" t="s">
        <v>49</v>
      </c>
      <c r="AI86" s="4">
        <v>21</v>
      </c>
      <c r="AJ86" s="15" t="s">
        <v>49</v>
      </c>
      <c r="AK86" s="4">
        <v>72</v>
      </c>
      <c r="AL86" s="15" t="s">
        <v>49</v>
      </c>
      <c r="AM86" s="4">
        <v>39</v>
      </c>
      <c r="AN86" s="4">
        <v>62</v>
      </c>
      <c r="AO86" s="15" t="s">
        <v>49</v>
      </c>
      <c r="AP86" s="15" t="s">
        <v>49</v>
      </c>
      <c r="AQ86" s="12">
        <f>Z86*4+AA86*2+AB86*1.5++AD86*3.5+AE86+AI86*4.5+AK86*6+AM86*3+AN86*2.5</f>
        <v>1518.5</v>
      </c>
      <c r="AR86" s="12">
        <f>4+2+1.5+3.5+1+4.5+6+3+2.5</f>
        <v>28</v>
      </c>
      <c r="AS86" s="12">
        <f t="shared" si="57"/>
        <v>54.2321428571429</v>
      </c>
      <c r="AT86" s="12">
        <f t="shared" si="58"/>
        <v>3011</v>
      </c>
      <c r="AU86" s="12">
        <f t="shared" si="59"/>
        <v>55.5</v>
      </c>
      <c r="AV86" s="12">
        <f t="shared" si="60"/>
        <v>54.2522522522523</v>
      </c>
      <c r="AW86" s="12">
        <v>0</v>
      </c>
      <c r="AX86" s="12">
        <f t="shared" si="61"/>
        <v>54.2522522522523</v>
      </c>
    </row>
    <row r="87" spans="1:50">
      <c r="A87" s="6">
        <v>84</v>
      </c>
      <c r="B87" s="15" t="s">
        <v>255</v>
      </c>
      <c r="C87" s="16" t="s">
        <v>256</v>
      </c>
      <c r="D87" s="15" t="s">
        <v>98</v>
      </c>
      <c r="E87" s="5">
        <v>77</v>
      </c>
      <c r="F87" s="15" t="s">
        <v>93</v>
      </c>
      <c r="G87" s="15" t="s">
        <v>150</v>
      </c>
      <c r="H87" s="15" t="s">
        <v>165</v>
      </c>
      <c r="I87" s="15" t="s">
        <v>48</v>
      </c>
      <c r="J87" s="15" t="s">
        <v>49</v>
      </c>
      <c r="K87" s="15" t="s">
        <v>49</v>
      </c>
      <c r="L87" s="15" t="s">
        <v>192</v>
      </c>
      <c r="M87" s="15" t="s">
        <v>124</v>
      </c>
      <c r="N87" s="15" t="s">
        <v>49</v>
      </c>
      <c r="O87" s="15" t="s">
        <v>49</v>
      </c>
      <c r="P87" s="5">
        <v>71</v>
      </c>
      <c r="Q87" s="15" t="s">
        <v>49</v>
      </c>
      <c r="R87" s="15" t="s">
        <v>257</v>
      </c>
      <c r="S87" s="5">
        <v>70</v>
      </c>
      <c r="T87" s="10">
        <f>D87*2.5+E87*0.5+F87*3+G87*2+H87*2.5+I87+L87*3.5+M87*3+P87*3+R87*2.5+S87*2</f>
        <v>1257.5</v>
      </c>
      <c r="U87" s="10">
        <f t="shared" ref="U87:U92" si="74">2.5+0.5+3+2+2.5+1+3.5+3+3+2.5+2</f>
        <v>25.5</v>
      </c>
      <c r="V87" s="10">
        <f t="shared" si="56"/>
        <v>49.3137254901961</v>
      </c>
      <c r="X87" s="15" t="s">
        <v>255</v>
      </c>
      <c r="Y87" s="16" t="s">
        <v>256</v>
      </c>
      <c r="Z87" s="5">
        <v>33</v>
      </c>
      <c r="AA87" s="4">
        <v>52</v>
      </c>
      <c r="AB87" s="4">
        <v>78</v>
      </c>
      <c r="AC87" s="15" t="s">
        <v>49</v>
      </c>
      <c r="AD87" s="5">
        <v>61</v>
      </c>
      <c r="AE87" s="15" t="s">
        <v>61</v>
      </c>
      <c r="AF87" s="15" t="s">
        <v>49</v>
      </c>
      <c r="AG87" s="15" t="s">
        <v>49</v>
      </c>
      <c r="AH87" s="15" t="s">
        <v>49</v>
      </c>
      <c r="AI87" s="4">
        <v>54</v>
      </c>
      <c r="AJ87" s="15" t="s">
        <v>49</v>
      </c>
      <c r="AK87" s="4">
        <v>79</v>
      </c>
      <c r="AL87" s="5">
        <v>78</v>
      </c>
      <c r="AM87" s="4">
        <v>57</v>
      </c>
      <c r="AN87" s="4">
        <v>73</v>
      </c>
      <c r="AO87" s="15" t="s">
        <v>49</v>
      </c>
      <c r="AP87" s="15" t="s">
        <v>49</v>
      </c>
      <c r="AQ87" s="12">
        <f t="shared" si="72"/>
        <v>1868</v>
      </c>
      <c r="AR87" s="12">
        <f t="shared" ref="AR87:AR90" si="75">4+2+1.5+2.5+3.5+1+4.5+6+2+3+2.5</f>
        <v>32.5</v>
      </c>
      <c r="AS87" s="12">
        <f t="shared" si="57"/>
        <v>57.4769230769231</v>
      </c>
      <c r="AT87" s="12">
        <f t="shared" si="58"/>
        <v>3125.5</v>
      </c>
      <c r="AU87" s="12">
        <f t="shared" si="59"/>
        <v>58</v>
      </c>
      <c r="AV87" s="12">
        <f t="shared" si="60"/>
        <v>53.8879310344828</v>
      </c>
      <c r="AW87" s="12">
        <f t="shared" si="73"/>
        <v>0</v>
      </c>
      <c r="AX87" s="12">
        <f t="shared" si="61"/>
        <v>53.8879310344828</v>
      </c>
    </row>
    <row r="88" spans="1:50">
      <c r="A88" s="6">
        <v>85</v>
      </c>
      <c r="B88" s="15" t="s">
        <v>258</v>
      </c>
      <c r="C88" s="16" t="s">
        <v>259</v>
      </c>
      <c r="D88" s="15" t="s">
        <v>169</v>
      </c>
      <c r="E88" s="5">
        <v>84</v>
      </c>
      <c r="F88" s="15" t="s">
        <v>162</v>
      </c>
      <c r="G88" s="15" t="s">
        <v>110</v>
      </c>
      <c r="H88" s="15" t="s">
        <v>260</v>
      </c>
      <c r="I88" s="15" t="s">
        <v>66</v>
      </c>
      <c r="J88" s="15" t="s">
        <v>49</v>
      </c>
      <c r="K88" s="5">
        <v>76</v>
      </c>
      <c r="L88" s="15" t="s">
        <v>166</v>
      </c>
      <c r="M88" s="15" t="s">
        <v>260</v>
      </c>
      <c r="N88" s="15" t="s">
        <v>49</v>
      </c>
      <c r="O88" s="15" t="s">
        <v>49</v>
      </c>
      <c r="P88" s="15" t="s">
        <v>195</v>
      </c>
      <c r="Q88" s="15" t="s">
        <v>49</v>
      </c>
      <c r="R88" s="15" t="s">
        <v>93</v>
      </c>
      <c r="S88" s="15" t="s">
        <v>49</v>
      </c>
      <c r="T88" s="10">
        <f>D88*2.5+E88*0.5+F88*3+G88*2+H88*2.5+I88+K88*1.5+L88*3.5+M88*3+P88*3+R88*2.5</f>
        <v>1206</v>
      </c>
      <c r="U88" s="10">
        <f>2.5+0.5+3+2+2.5+1+3.5+3+3+2.5+1.5</f>
        <v>25</v>
      </c>
      <c r="V88" s="10">
        <f t="shared" si="56"/>
        <v>48.24</v>
      </c>
      <c r="X88" s="15" t="s">
        <v>258</v>
      </c>
      <c r="Y88" s="16" t="s">
        <v>259</v>
      </c>
      <c r="Z88" s="5">
        <v>64</v>
      </c>
      <c r="AA88" s="4">
        <v>35</v>
      </c>
      <c r="AB88" s="4">
        <v>61</v>
      </c>
      <c r="AC88" s="15" t="s">
        <v>49</v>
      </c>
      <c r="AD88" s="5">
        <v>18</v>
      </c>
      <c r="AE88" s="15" t="s">
        <v>61</v>
      </c>
      <c r="AF88" s="15" t="s">
        <v>49</v>
      </c>
      <c r="AG88" s="15" t="s">
        <v>49</v>
      </c>
      <c r="AH88" s="15" t="s">
        <v>49</v>
      </c>
      <c r="AI88" s="4">
        <v>31</v>
      </c>
      <c r="AJ88" s="15" t="s">
        <v>49</v>
      </c>
      <c r="AK88" s="4">
        <v>76</v>
      </c>
      <c r="AL88" s="5">
        <v>85</v>
      </c>
      <c r="AM88" s="4">
        <v>69</v>
      </c>
      <c r="AN88" s="4">
        <v>74</v>
      </c>
      <c r="AO88" s="5">
        <v>73</v>
      </c>
      <c r="AP88" s="15" t="s">
        <v>49</v>
      </c>
      <c r="AQ88" s="12">
        <f>Z88*4+AA88*2+AB88*1.5+AD88*3.5+AE88+AI88*4.5+AK88*6+AL88*2+AM88*3+AN88*2.5+AO88*2</f>
        <v>1859</v>
      </c>
      <c r="AR88" s="12">
        <f>4+2+1.5+3.5+1+4.5+6+2+3+2.5+2</f>
        <v>32</v>
      </c>
      <c r="AS88" s="12">
        <f t="shared" si="57"/>
        <v>58.09375</v>
      </c>
      <c r="AT88" s="12">
        <f t="shared" si="58"/>
        <v>3065</v>
      </c>
      <c r="AU88" s="12">
        <f t="shared" si="59"/>
        <v>57</v>
      </c>
      <c r="AV88" s="12">
        <f t="shared" si="60"/>
        <v>53.7719298245614</v>
      </c>
      <c r="AW88" s="12">
        <f t="shared" si="73"/>
        <v>0</v>
      </c>
      <c r="AX88" s="12">
        <f t="shared" si="61"/>
        <v>53.7719298245614</v>
      </c>
    </row>
    <row r="89" spans="1:50">
      <c r="A89" s="6">
        <v>86</v>
      </c>
      <c r="B89" s="15" t="s">
        <v>261</v>
      </c>
      <c r="C89" s="16" t="s">
        <v>262</v>
      </c>
      <c r="D89" s="15" t="s">
        <v>187</v>
      </c>
      <c r="E89" s="5">
        <v>79</v>
      </c>
      <c r="F89" s="5">
        <v>70</v>
      </c>
      <c r="G89" s="5">
        <v>62</v>
      </c>
      <c r="H89" s="5">
        <v>67</v>
      </c>
      <c r="I89" s="15" t="s">
        <v>66</v>
      </c>
      <c r="J89" s="15" t="s">
        <v>49</v>
      </c>
      <c r="K89" s="5">
        <v>60</v>
      </c>
      <c r="L89" s="15" t="s">
        <v>156</v>
      </c>
      <c r="M89" s="15" t="s">
        <v>166</v>
      </c>
      <c r="N89" s="15" t="s">
        <v>49</v>
      </c>
      <c r="O89" s="15" t="s">
        <v>49</v>
      </c>
      <c r="P89" s="5">
        <v>68</v>
      </c>
      <c r="Q89" s="15" t="s">
        <v>49</v>
      </c>
      <c r="R89" s="15" t="s">
        <v>157</v>
      </c>
      <c r="S89" s="5">
        <v>73</v>
      </c>
      <c r="T89" s="10">
        <f>D89*2.5+E89*0.5+F89*3+G89*2+H89*2.5+I89+K89*1.5+L89*3.5+M89*3+P89*3+R89*2.5+S89*2</f>
        <v>1387</v>
      </c>
      <c r="U89" s="10">
        <f>2.5+0.5+3+2+2.5+1+3.5+3+3+2.5+2+1.5</f>
        <v>27</v>
      </c>
      <c r="V89" s="10">
        <f t="shared" si="56"/>
        <v>51.3703703703704</v>
      </c>
      <c r="X89" s="15" t="s">
        <v>261</v>
      </c>
      <c r="Y89" s="16" t="s">
        <v>262</v>
      </c>
      <c r="Z89" s="5">
        <v>35</v>
      </c>
      <c r="AA89" s="4">
        <v>77</v>
      </c>
      <c r="AB89" s="4">
        <v>76</v>
      </c>
      <c r="AC89" s="15" t="s">
        <v>49</v>
      </c>
      <c r="AD89" s="5">
        <v>25</v>
      </c>
      <c r="AE89" s="15" t="s">
        <v>61</v>
      </c>
      <c r="AF89" s="15" t="s">
        <v>49</v>
      </c>
      <c r="AG89" s="15" t="s">
        <v>49</v>
      </c>
      <c r="AH89" s="15" t="s">
        <v>49</v>
      </c>
      <c r="AI89" s="4">
        <v>55</v>
      </c>
      <c r="AJ89" s="15" t="s">
        <v>49</v>
      </c>
      <c r="AK89" s="4">
        <v>71</v>
      </c>
      <c r="AL89" s="5">
        <v>84</v>
      </c>
      <c r="AM89" s="4">
        <v>25</v>
      </c>
      <c r="AN89" s="4">
        <v>66</v>
      </c>
      <c r="AO89" s="15" t="s">
        <v>49</v>
      </c>
      <c r="AP89" s="15" t="s">
        <v>49</v>
      </c>
      <c r="AQ89" s="12">
        <f>Z89*4+AA89*2+AB89*1.5+AD89*3.5+AE89+AI89*4.5+AK89*6+AL89*2+AM89*3+AN89*2.5</f>
        <v>1652</v>
      </c>
      <c r="AR89" s="12">
        <f t="shared" si="75"/>
        <v>32.5</v>
      </c>
      <c r="AS89" s="12">
        <f t="shared" si="57"/>
        <v>50.8307692307692</v>
      </c>
      <c r="AT89" s="12">
        <f t="shared" si="58"/>
        <v>3039</v>
      </c>
      <c r="AU89" s="12">
        <f t="shared" si="59"/>
        <v>59.5</v>
      </c>
      <c r="AV89" s="12">
        <f t="shared" si="60"/>
        <v>51.0756302521008</v>
      </c>
      <c r="AW89" s="12">
        <v>0</v>
      </c>
      <c r="AX89" s="12">
        <f t="shared" si="61"/>
        <v>51.0756302521008</v>
      </c>
    </row>
    <row r="90" spans="1:50">
      <c r="A90" s="6">
        <v>87</v>
      </c>
      <c r="B90" s="15" t="s">
        <v>263</v>
      </c>
      <c r="C90" s="16" t="s">
        <v>264</v>
      </c>
      <c r="D90" s="5">
        <v>72</v>
      </c>
      <c r="E90" s="5">
        <v>74</v>
      </c>
      <c r="F90" s="5">
        <v>76</v>
      </c>
      <c r="G90" s="5">
        <v>62</v>
      </c>
      <c r="H90" s="15" t="s">
        <v>110</v>
      </c>
      <c r="I90" s="15" t="s">
        <v>61</v>
      </c>
      <c r="J90" s="15" t="s">
        <v>49</v>
      </c>
      <c r="K90" s="15" t="s">
        <v>49</v>
      </c>
      <c r="L90" s="15" t="s">
        <v>221</v>
      </c>
      <c r="M90" s="5">
        <v>68</v>
      </c>
      <c r="N90" s="15" t="s">
        <v>49</v>
      </c>
      <c r="O90" s="15" t="s">
        <v>49</v>
      </c>
      <c r="P90" s="5">
        <v>69</v>
      </c>
      <c r="Q90" s="15" t="s">
        <v>49</v>
      </c>
      <c r="R90" s="15" t="s">
        <v>205</v>
      </c>
      <c r="S90" s="5">
        <v>80</v>
      </c>
      <c r="T90" s="10">
        <f>D90*2.5+E90*0.5+F90*3+G90*2+H90*2.5+I90+L90*3.5+M90*3+P90*3+R90*2.5+S90*2</f>
        <v>1390</v>
      </c>
      <c r="U90" s="10">
        <f t="shared" si="74"/>
        <v>25.5</v>
      </c>
      <c r="V90" s="10">
        <f t="shared" si="56"/>
        <v>54.5098039215686</v>
      </c>
      <c r="X90" s="15" t="s">
        <v>263</v>
      </c>
      <c r="Y90" s="16" t="s">
        <v>264</v>
      </c>
      <c r="Z90" s="5">
        <v>25</v>
      </c>
      <c r="AA90" s="4">
        <v>77</v>
      </c>
      <c r="AB90" s="4">
        <v>81</v>
      </c>
      <c r="AC90" s="15" t="s">
        <v>49</v>
      </c>
      <c r="AD90" s="5">
        <v>22</v>
      </c>
      <c r="AE90" s="15" t="s">
        <v>66</v>
      </c>
      <c r="AF90" s="15" t="s">
        <v>49</v>
      </c>
      <c r="AG90" s="15" t="s">
        <v>49</v>
      </c>
      <c r="AH90" s="15" t="s">
        <v>49</v>
      </c>
      <c r="AI90" s="4">
        <v>34</v>
      </c>
      <c r="AJ90" s="15" t="s">
        <v>49</v>
      </c>
      <c r="AK90" s="4">
        <v>73</v>
      </c>
      <c r="AL90" s="15" t="s">
        <v>221</v>
      </c>
      <c r="AM90" s="4">
        <v>48</v>
      </c>
      <c r="AN90" s="4">
        <v>68</v>
      </c>
      <c r="AO90" s="15" t="s">
        <v>49</v>
      </c>
      <c r="AP90" s="15" t="s">
        <v>49</v>
      </c>
      <c r="AQ90" s="12">
        <f>Z90*4+AA90*2+AB90*1.5+AD90*3.5+AE90+AI90*4.5+AK90*6+AL90*2+AM90*3+AN90*2.5</f>
        <v>1422.5</v>
      </c>
      <c r="AR90" s="12">
        <f t="shared" si="75"/>
        <v>32.5</v>
      </c>
      <c r="AS90" s="12">
        <f t="shared" si="57"/>
        <v>43.7692307692308</v>
      </c>
      <c r="AT90" s="12">
        <f t="shared" si="58"/>
        <v>2812.5</v>
      </c>
      <c r="AU90" s="12">
        <f t="shared" si="59"/>
        <v>58</v>
      </c>
      <c r="AV90" s="12">
        <f t="shared" si="60"/>
        <v>48.4913793103448</v>
      </c>
      <c r="AW90" s="12">
        <v>0</v>
      </c>
      <c r="AX90" s="12">
        <f t="shared" si="61"/>
        <v>48.4913793103448</v>
      </c>
    </row>
    <row r="91" spans="1:50">
      <c r="A91" s="6">
        <v>88</v>
      </c>
      <c r="B91" s="15" t="s">
        <v>265</v>
      </c>
      <c r="C91" s="16" t="s">
        <v>266</v>
      </c>
      <c r="D91" s="5">
        <v>73</v>
      </c>
      <c r="E91" s="5">
        <v>84</v>
      </c>
      <c r="F91" s="5">
        <v>64</v>
      </c>
      <c r="G91" s="5">
        <v>68</v>
      </c>
      <c r="H91" s="5">
        <v>60</v>
      </c>
      <c r="I91" s="15" t="s">
        <v>61</v>
      </c>
      <c r="J91" s="15" t="s">
        <v>49</v>
      </c>
      <c r="K91" s="5">
        <v>81</v>
      </c>
      <c r="L91" s="15" t="s">
        <v>267</v>
      </c>
      <c r="M91" s="5">
        <v>75</v>
      </c>
      <c r="N91" s="15" t="s">
        <v>49</v>
      </c>
      <c r="O91" s="15" t="s">
        <v>49</v>
      </c>
      <c r="P91" s="5">
        <v>73</v>
      </c>
      <c r="Q91" s="15" t="s">
        <v>49</v>
      </c>
      <c r="R91" s="15" t="s">
        <v>166</v>
      </c>
      <c r="S91" s="15" t="s">
        <v>49</v>
      </c>
      <c r="T91" s="10">
        <f>D91*2.5+E91*0.5+F91*3+G91*2+H91*2.5+I91+K91*1.5+L91*3.5+M91*3+P91*3+R91*2.5</f>
        <v>1531</v>
      </c>
      <c r="U91" s="10">
        <f>2.5+0.5+3+2+2.5+1+3.5+3+3+2.5+1.5</f>
        <v>25</v>
      </c>
      <c r="V91" s="10">
        <f t="shared" si="56"/>
        <v>61.24</v>
      </c>
      <c r="X91" s="15" t="s">
        <v>265</v>
      </c>
      <c r="Y91" s="16" t="s">
        <v>266</v>
      </c>
      <c r="Z91" s="15" t="s">
        <v>49</v>
      </c>
      <c r="AA91" s="4">
        <v>51</v>
      </c>
      <c r="AB91" s="4">
        <v>74</v>
      </c>
      <c r="AC91" s="15" t="s">
        <v>221</v>
      </c>
      <c r="AD91" s="5">
        <v>23</v>
      </c>
      <c r="AE91" s="15" t="s">
        <v>61</v>
      </c>
      <c r="AF91" s="15" t="s">
        <v>49</v>
      </c>
      <c r="AG91" s="15" t="s">
        <v>49</v>
      </c>
      <c r="AH91" s="15" t="s">
        <v>49</v>
      </c>
      <c r="AI91" s="4">
        <v>31</v>
      </c>
      <c r="AJ91" s="15" t="s">
        <v>49</v>
      </c>
      <c r="AK91" s="4">
        <v>60</v>
      </c>
      <c r="AL91" s="5">
        <v>90</v>
      </c>
      <c r="AM91" s="4">
        <v>64</v>
      </c>
      <c r="AN91" s="4">
        <v>54</v>
      </c>
      <c r="AO91" s="15" t="s">
        <v>221</v>
      </c>
      <c r="AP91" s="15" t="s">
        <v>49</v>
      </c>
      <c r="AQ91" s="12">
        <f>AA91*2+AB91*1.5+AD91*3.5+AE91+AI91*4.5+AK91*6+AL91*2+AM91*3+AN91*2.5</f>
        <v>1375</v>
      </c>
      <c r="AR91" s="12">
        <f>2+1.5+2.5+3.5+1+4.5+6+2+3+2.5+2+2.5+2</f>
        <v>35</v>
      </c>
      <c r="AS91" s="12">
        <f t="shared" si="57"/>
        <v>39.2857142857143</v>
      </c>
      <c r="AT91" s="12">
        <f t="shared" si="58"/>
        <v>2906</v>
      </c>
      <c r="AU91" s="12">
        <f t="shared" si="59"/>
        <v>60</v>
      </c>
      <c r="AV91" s="12">
        <f t="shared" si="60"/>
        <v>48.4333333333333</v>
      </c>
      <c r="AW91" s="12">
        <f>0</f>
        <v>0</v>
      </c>
      <c r="AX91" s="12">
        <f t="shared" si="61"/>
        <v>48.4333333333333</v>
      </c>
    </row>
    <row r="92" spans="1:50">
      <c r="A92" s="6">
        <v>89</v>
      </c>
      <c r="B92" s="15" t="s">
        <v>268</v>
      </c>
      <c r="C92" s="16" t="s">
        <v>269</v>
      </c>
      <c r="D92" s="15" t="s">
        <v>221</v>
      </c>
      <c r="E92" s="5">
        <v>78</v>
      </c>
      <c r="F92" s="5">
        <v>60</v>
      </c>
      <c r="G92" s="5">
        <v>71</v>
      </c>
      <c r="H92" s="5">
        <v>63</v>
      </c>
      <c r="I92" s="15" t="s">
        <v>66</v>
      </c>
      <c r="J92" s="15" t="s">
        <v>49</v>
      </c>
      <c r="K92" s="15" t="s">
        <v>49</v>
      </c>
      <c r="L92" s="15" t="s">
        <v>270</v>
      </c>
      <c r="M92" s="15" t="s">
        <v>124</v>
      </c>
      <c r="N92" s="15" t="s">
        <v>49</v>
      </c>
      <c r="O92" s="15" t="s">
        <v>49</v>
      </c>
      <c r="P92" s="5">
        <v>74</v>
      </c>
      <c r="Q92" s="15" t="s">
        <v>49</v>
      </c>
      <c r="R92" s="15" t="s">
        <v>157</v>
      </c>
      <c r="S92" s="5">
        <v>80</v>
      </c>
      <c r="T92" s="10">
        <f>D92*2.5+E92*0.5+F92*3+G92*2+H92*2.5+I92++L92*3.5+M92*3+P92*3+R92*2.5+S92*2</f>
        <v>1234</v>
      </c>
      <c r="U92" s="10">
        <f t="shared" si="74"/>
        <v>25.5</v>
      </c>
      <c r="V92" s="10">
        <f t="shared" si="56"/>
        <v>48.3921568627451</v>
      </c>
      <c r="X92" s="15" t="s">
        <v>268</v>
      </c>
      <c r="Y92" s="16" t="s">
        <v>269</v>
      </c>
      <c r="Z92" s="5">
        <v>46</v>
      </c>
      <c r="AA92" s="4">
        <v>72</v>
      </c>
      <c r="AB92" s="4">
        <v>81</v>
      </c>
      <c r="AC92" s="15" t="s">
        <v>221</v>
      </c>
      <c r="AD92" s="5">
        <v>30</v>
      </c>
      <c r="AE92" s="15" t="s">
        <v>61</v>
      </c>
      <c r="AF92" s="15" t="s">
        <v>49</v>
      </c>
      <c r="AG92" s="15" t="s">
        <v>49</v>
      </c>
      <c r="AH92" s="15" t="s">
        <v>49</v>
      </c>
      <c r="AI92" s="4">
        <v>47</v>
      </c>
      <c r="AJ92" s="15" t="s">
        <v>49</v>
      </c>
      <c r="AK92" s="4">
        <v>77</v>
      </c>
      <c r="AL92" s="5">
        <v>81</v>
      </c>
      <c r="AM92" s="4">
        <v>17</v>
      </c>
      <c r="AN92" s="4">
        <v>54</v>
      </c>
      <c r="AO92" s="15" t="s">
        <v>221</v>
      </c>
      <c r="AP92" s="15" t="s">
        <v>49</v>
      </c>
      <c r="AQ92" s="12">
        <f>Z92*4+AA92*2+AB92*1.5+AC92*2.5+AD92*3.5+AE92+AI92*4.5+AK92*6+AL92*2+AM92*3+AN92*2.5+AO92*2</f>
        <v>1651</v>
      </c>
      <c r="AR92" s="12">
        <f>4+2+1.5+2.5+3.5+1+4.5+6+2+3+2.5+2</f>
        <v>34.5</v>
      </c>
      <c r="AS92" s="12">
        <f t="shared" si="57"/>
        <v>47.8550724637681</v>
      </c>
      <c r="AT92" s="12">
        <f t="shared" si="58"/>
        <v>2885</v>
      </c>
      <c r="AU92" s="12">
        <f t="shared" si="59"/>
        <v>60</v>
      </c>
      <c r="AV92" s="12">
        <f t="shared" si="60"/>
        <v>48.0833333333333</v>
      </c>
      <c r="AW92" s="12">
        <v>0</v>
      </c>
      <c r="AX92" s="12">
        <f t="shared" si="61"/>
        <v>48.0833333333333</v>
      </c>
    </row>
    <row r="93" spans="19:19">
      <c r="S93"/>
    </row>
    <row r="94" spans="19:19">
      <c r="S94"/>
    </row>
    <row r="99" spans="16:30">
      <c r="P99" s="14" t="s">
        <v>271</v>
      </c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</row>
    <row r="100" spans="16:30"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</row>
    <row r="101" spans="16:30"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</row>
    <row r="102" spans="16:30"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</row>
    <row r="103" spans="16:30"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</row>
    <row r="104" spans="16:30"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</row>
  </sheetData>
  <sortState ref="C4:AX92">
    <sortCondition ref="AX4" descending="1"/>
  </sortState>
  <mergeCells count="3">
    <mergeCell ref="A1:V2"/>
    <mergeCell ref="X1:AV2"/>
    <mergeCell ref="P99:AD10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2016-09-13T07:00:00Z</dcterms:created>
  <dcterms:modified xsi:type="dcterms:W3CDTF">2016-09-22T17:00:45Z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