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_FilterDatabase" localSheetId="0" hidden="1">Sheet1!$Y$1:$BH$153</definedName>
  </definedNames>
  <calcPr calcId="144525"/>
</workbook>
</file>

<file path=xl/calcChain.xml><?xml version="1.0" encoding="utf-8"?>
<calcChain xmlns="http://schemas.openxmlformats.org/spreadsheetml/2006/main">
  <c r="U41" i="1" l="1"/>
  <c r="U36" i="1"/>
  <c r="U4" i="1"/>
  <c r="BA153" i="1" l="1"/>
  <c r="BA152" i="1"/>
  <c r="BA151" i="1"/>
  <c r="BA150" i="1"/>
  <c r="BA148" i="1"/>
  <c r="BA147" i="1"/>
  <c r="BA149" i="1"/>
  <c r="BA140" i="1"/>
  <c r="BA135" i="1"/>
  <c r="BA114" i="1"/>
  <c r="BA112" i="1"/>
  <c r="BA110" i="1"/>
  <c r="BA108" i="1"/>
  <c r="BA106" i="1"/>
  <c r="BA105" i="1"/>
  <c r="BA104" i="1"/>
  <c r="BA102" i="1"/>
  <c r="BA101" i="1"/>
  <c r="BA96" i="1"/>
  <c r="BA98" i="1"/>
  <c r="BA93" i="1"/>
  <c r="BA92" i="1"/>
  <c r="U153" i="1"/>
  <c r="U152" i="1"/>
  <c r="U151" i="1"/>
  <c r="U150" i="1"/>
  <c r="U148" i="1"/>
  <c r="U147" i="1"/>
  <c r="U146" i="1"/>
  <c r="U149" i="1"/>
  <c r="U145" i="1"/>
  <c r="U144" i="1"/>
  <c r="U142" i="1"/>
  <c r="U141" i="1"/>
  <c r="U140" i="1"/>
  <c r="U143" i="1"/>
  <c r="U139" i="1"/>
  <c r="U138" i="1"/>
  <c r="U137" i="1"/>
  <c r="U136" i="1"/>
  <c r="U135" i="1"/>
  <c r="U134" i="1"/>
  <c r="U133" i="1"/>
  <c r="U129" i="1"/>
  <c r="U132" i="1"/>
  <c r="U131" i="1"/>
  <c r="U130" i="1"/>
  <c r="U128" i="1"/>
  <c r="U127" i="1"/>
  <c r="U126" i="1"/>
  <c r="U125" i="1"/>
  <c r="U124" i="1"/>
  <c r="U37" i="1"/>
  <c r="U123" i="1"/>
  <c r="U122" i="1"/>
  <c r="U121" i="1"/>
  <c r="U120" i="1"/>
  <c r="U119" i="1"/>
  <c r="U118" i="1"/>
  <c r="U117" i="1"/>
  <c r="U116" i="1"/>
  <c r="U114" i="1"/>
  <c r="U115" i="1"/>
  <c r="U113" i="1"/>
  <c r="U112" i="1"/>
  <c r="U27" i="1"/>
  <c r="U111" i="1"/>
  <c r="U109" i="1"/>
  <c r="U108" i="1"/>
  <c r="U107" i="1"/>
  <c r="U106" i="1"/>
  <c r="U105" i="1"/>
  <c r="U104" i="1"/>
  <c r="U91" i="1"/>
  <c r="U89" i="1"/>
  <c r="U96" i="1"/>
  <c r="U93" i="1"/>
  <c r="U86" i="1"/>
  <c r="U63" i="1"/>
  <c r="U53" i="1"/>
  <c r="U52" i="1"/>
  <c r="U51" i="1"/>
  <c r="U50" i="1"/>
  <c r="U49" i="1"/>
  <c r="U48" i="1"/>
  <c r="U47" i="1"/>
  <c r="U44" i="1"/>
  <c r="U38" i="1"/>
  <c r="U68" i="1"/>
  <c r="U35" i="1"/>
  <c r="U32" i="1"/>
  <c r="U29" i="1"/>
  <c r="U28" i="1"/>
  <c r="U26" i="1"/>
  <c r="U25" i="1"/>
  <c r="U24" i="1"/>
  <c r="U23" i="1"/>
  <c r="U22" i="1"/>
  <c r="U21" i="1"/>
  <c r="U20" i="1"/>
  <c r="U18" i="1"/>
  <c r="U16" i="1"/>
  <c r="U15" i="1"/>
  <c r="U14" i="1"/>
  <c r="U13" i="1"/>
  <c r="U9" i="1"/>
  <c r="U7" i="1"/>
  <c r="BA79" i="1"/>
  <c r="BA53" i="1"/>
  <c r="BA61" i="1"/>
  <c r="BA36" i="1"/>
  <c r="BA73" i="1"/>
  <c r="BA41" i="1"/>
  <c r="BA62" i="1"/>
  <c r="BA145" i="1"/>
  <c r="BA46" i="1"/>
  <c r="BA134" i="1"/>
  <c r="U110" i="1"/>
  <c r="U79" i="1"/>
  <c r="U102" i="1"/>
  <c r="U61" i="1"/>
  <c r="U73" i="1"/>
  <c r="U62" i="1"/>
  <c r="U46" i="1"/>
  <c r="BE86" i="1"/>
  <c r="BE91" i="1"/>
  <c r="BE63" i="1"/>
  <c r="BE96" i="1"/>
  <c r="BE129" i="1"/>
  <c r="BE68" i="1"/>
  <c r="BE105" i="1"/>
  <c r="BE39" i="1"/>
  <c r="BE6" i="1"/>
  <c r="BE141" i="1"/>
  <c r="BE103" i="1"/>
  <c r="BE99" i="1"/>
  <c r="BE149" i="1"/>
  <c r="BE72" i="1"/>
  <c r="BE117" i="1"/>
  <c r="BE139" i="1"/>
  <c r="BE13" i="1"/>
  <c r="BE109" i="1"/>
  <c r="BE127" i="1"/>
  <c r="BE35" i="1"/>
  <c r="BE131" i="1"/>
  <c r="BE119" i="1"/>
  <c r="BE136" i="1"/>
  <c r="BE84" i="1"/>
  <c r="BE143" i="1"/>
  <c r="BE115" i="1"/>
  <c r="BE121" i="1"/>
  <c r="BE125" i="1"/>
  <c r="BE5" i="1"/>
  <c r="BE31" i="1"/>
  <c r="BE120" i="1"/>
  <c r="BE69" i="1"/>
  <c r="BE92" i="1"/>
  <c r="BE78" i="1"/>
  <c r="BE29" i="1"/>
  <c r="BE24" i="1"/>
  <c r="BE138" i="1"/>
  <c r="BE148" i="1"/>
  <c r="BE19" i="1"/>
  <c r="BE57" i="1"/>
  <c r="BE111" i="1"/>
  <c r="BE65" i="1"/>
  <c r="BE15" i="1"/>
  <c r="BE17" i="1"/>
  <c r="BE140" i="1"/>
  <c r="BE48" i="1"/>
  <c r="BE23" i="1"/>
  <c r="BE25" i="1"/>
  <c r="BE8" i="1"/>
  <c r="BE137" i="1"/>
  <c r="BE142" i="1"/>
  <c r="BE58" i="1"/>
  <c r="BE47" i="1"/>
  <c r="BE76" i="1"/>
  <c r="BE100" i="1"/>
  <c r="BE38" i="1"/>
  <c r="BE135" i="1"/>
  <c r="BE67" i="1"/>
  <c r="BE97" i="1"/>
  <c r="BE50" i="1"/>
  <c r="BE42" i="1"/>
  <c r="BE32" i="1"/>
  <c r="BE133" i="1"/>
  <c r="BE40" i="1"/>
  <c r="BE112" i="1"/>
  <c r="BE45" i="1"/>
  <c r="BE74" i="1"/>
  <c r="BE128" i="1"/>
  <c r="BE88" i="1"/>
  <c r="BE60" i="1"/>
  <c r="BE26" i="1"/>
  <c r="BE59" i="1"/>
  <c r="BE90" i="1"/>
  <c r="BE124" i="1"/>
  <c r="BE147" i="1"/>
  <c r="BE20" i="1"/>
  <c r="BE113" i="1"/>
  <c r="BE116" i="1"/>
  <c r="BE101" i="1"/>
  <c r="BE130" i="1"/>
  <c r="BE87" i="1"/>
  <c r="BE98" i="1"/>
  <c r="BE144" i="1"/>
  <c r="BE75" i="1"/>
  <c r="BE126" i="1"/>
  <c r="BE107" i="1"/>
  <c r="BE77" i="1"/>
  <c r="BE10" i="1"/>
  <c r="BE85" i="1"/>
  <c r="BE49" i="1"/>
  <c r="BE94" i="1"/>
  <c r="BE80" i="1"/>
  <c r="BE30" i="1"/>
  <c r="BE70" i="1"/>
  <c r="BE122" i="1"/>
  <c r="BE27" i="1"/>
  <c r="BE37" i="1"/>
  <c r="BE18" i="1"/>
  <c r="BE56" i="1"/>
  <c r="BE123" i="1"/>
  <c r="BE132" i="1"/>
  <c r="BE150" i="1"/>
  <c r="BE9" i="1"/>
  <c r="BE82" i="1"/>
  <c r="BE16" i="1"/>
  <c r="BE118" i="1"/>
  <c r="BE153" i="1"/>
  <c r="BE43" i="1"/>
  <c r="BE33" i="1"/>
  <c r="BE146" i="1"/>
  <c r="BE52" i="1"/>
  <c r="BE28" i="1"/>
  <c r="BE108" i="1"/>
  <c r="BE22" i="1"/>
  <c r="BE4" i="1"/>
  <c r="BE81" i="1"/>
  <c r="BE95" i="1"/>
  <c r="BE21" i="1"/>
  <c r="BE151" i="1"/>
  <c r="BE106" i="1"/>
  <c r="BE66" i="1"/>
  <c r="BE14" i="1"/>
  <c r="BE54" i="1"/>
  <c r="BE44" i="1"/>
  <c r="BE7" i="1"/>
  <c r="BE12" i="1"/>
  <c r="BE71" i="1"/>
  <c r="BE83" i="1"/>
  <c r="BE11" i="1"/>
  <c r="BE34" i="1"/>
  <c r="BE55" i="1"/>
  <c r="BE64" i="1"/>
  <c r="BE51" i="1"/>
  <c r="BE41" i="1"/>
  <c r="BE73" i="1"/>
  <c r="BE36" i="1"/>
  <c r="BE61" i="1"/>
  <c r="BE53" i="1"/>
  <c r="BE102" i="1"/>
  <c r="BE79" i="1"/>
  <c r="BE110" i="1"/>
  <c r="BE104" i="1"/>
  <c r="BE145" i="1"/>
  <c r="BE114" i="1"/>
  <c r="BE62" i="1"/>
  <c r="BE93" i="1"/>
  <c r="BE89" i="1"/>
  <c r="BE152" i="1"/>
  <c r="BE46" i="1"/>
  <c r="BE134" i="1"/>
  <c r="BC110" i="1"/>
  <c r="BC79" i="1"/>
  <c r="BC61" i="1"/>
  <c r="BC36" i="1"/>
  <c r="BA51" i="1"/>
  <c r="BC51" i="1"/>
  <c r="BA64" i="1"/>
  <c r="BC64" i="1"/>
  <c r="BA55" i="1"/>
  <c r="BA34" i="1"/>
  <c r="BA11" i="1"/>
  <c r="BC11" i="1"/>
  <c r="BA83" i="1"/>
  <c r="BC83" i="1"/>
  <c r="BA71" i="1"/>
  <c r="BA12" i="1"/>
  <c r="BA7" i="1"/>
  <c r="BC7" i="1"/>
  <c r="BA44" i="1"/>
  <c r="BC44" i="1"/>
  <c r="BA54" i="1"/>
  <c r="BA14" i="1"/>
  <c r="BA66" i="1"/>
  <c r="BC66" i="1"/>
  <c r="BC106" i="1"/>
  <c r="BA21" i="1"/>
  <c r="BA95" i="1"/>
  <c r="BC95" i="1" s="1"/>
  <c r="BA81" i="1"/>
  <c r="BD81" i="1" s="1"/>
  <c r="BA4" i="1"/>
  <c r="BA22" i="1"/>
  <c r="BC108" i="1"/>
  <c r="BA28" i="1"/>
  <c r="BC28" i="1" s="1"/>
  <c r="BA52" i="1"/>
  <c r="BA146" i="1"/>
  <c r="BD146" i="1" s="1"/>
  <c r="BA33" i="1"/>
  <c r="BC33" i="1" s="1"/>
  <c r="BA43" i="1"/>
  <c r="BC43" i="1"/>
  <c r="BA118" i="1"/>
  <c r="BA16" i="1"/>
  <c r="BC16" i="1"/>
  <c r="BA82" i="1"/>
  <c r="BC82" i="1" s="1"/>
  <c r="BA9" i="1"/>
  <c r="BA132" i="1"/>
  <c r="BC132" i="1"/>
  <c r="BA123" i="1"/>
  <c r="BC123" i="1" s="1"/>
  <c r="BA56" i="1"/>
  <c r="BA18" i="1"/>
  <c r="BD18" i="1" s="1"/>
  <c r="BA37" i="1"/>
  <c r="BA27" i="1"/>
  <c r="BC27" i="1"/>
  <c r="BA122" i="1"/>
  <c r="BC122" i="1" s="1"/>
  <c r="BA70" i="1"/>
  <c r="BA30" i="1"/>
  <c r="BA80" i="1"/>
  <c r="BC80" i="1" s="1"/>
  <c r="BA94" i="1"/>
  <c r="BC94" i="1"/>
  <c r="BA49" i="1"/>
  <c r="BC49" i="1" s="1"/>
  <c r="BA85" i="1"/>
  <c r="BA10" i="1"/>
  <c r="BC10" i="1"/>
  <c r="BA77" i="1"/>
  <c r="BA107" i="1"/>
  <c r="BC107" i="1"/>
  <c r="BA126" i="1"/>
  <c r="BD126" i="1" s="1"/>
  <c r="BA75" i="1"/>
  <c r="BC75" i="1" s="1"/>
  <c r="BA144" i="1"/>
  <c r="BA87" i="1"/>
  <c r="BD87" i="1" s="1"/>
  <c r="BA130" i="1"/>
  <c r="BC130" i="1" s="1"/>
  <c r="BC101" i="1"/>
  <c r="BA116" i="1"/>
  <c r="BD116" i="1" s="1"/>
  <c r="BA113" i="1"/>
  <c r="BA20" i="1"/>
  <c r="BC20" i="1"/>
  <c r="BC147" i="1"/>
  <c r="BA124" i="1"/>
  <c r="BC124" i="1" s="1"/>
  <c r="BA90" i="1"/>
  <c r="BA59" i="1"/>
  <c r="BD59" i="1" s="1"/>
  <c r="BA26" i="1"/>
  <c r="BA60" i="1"/>
  <c r="BC60" i="1"/>
  <c r="BA88" i="1"/>
  <c r="BA128" i="1"/>
  <c r="BC128" i="1"/>
  <c r="BA74" i="1"/>
  <c r="BD74" i="1" s="1"/>
  <c r="BA45" i="1"/>
  <c r="BA40" i="1"/>
  <c r="BC40" i="1"/>
  <c r="BA133" i="1"/>
  <c r="BC133" i="1" s="1"/>
  <c r="BA32" i="1"/>
  <c r="BA42" i="1"/>
  <c r="BA50" i="1"/>
  <c r="BC50" i="1" s="1"/>
  <c r="BA97" i="1"/>
  <c r="BC97" i="1"/>
  <c r="BA67" i="1"/>
  <c r="BC67" i="1" s="1"/>
  <c r="BA38" i="1"/>
  <c r="BC38" i="1"/>
  <c r="BA100" i="1"/>
  <c r="BD100" i="1" s="1"/>
  <c r="BA76" i="1"/>
  <c r="BC76" i="1" s="1"/>
  <c r="BA47" i="1"/>
  <c r="BA58" i="1"/>
  <c r="BC58" i="1" s="1"/>
  <c r="BA142" i="1"/>
  <c r="BA137" i="1"/>
  <c r="BA8" i="1"/>
  <c r="BD8" i="1" s="1"/>
  <c r="BA25" i="1"/>
  <c r="BC25" i="1" s="1"/>
  <c r="BA23" i="1"/>
  <c r="BC23" i="1"/>
  <c r="BA48" i="1"/>
  <c r="BA17" i="1"/>
  <c r="BC17" i="1"/>
  <c r="BA15" i="1"/>
  <c r="BC15" i="1" s="1"/>
  <c r="BA65" i="1"/>
  <c r="BC65" i="1"/>
  <c r="BA111" i="1"/>
  <c r="BD111" i="1" s="1"/>
  <c r="BA57" i="1"/>
  <c r="BC57" i="1" s="1"/>
  <c r="BA19" i="1"/>
  <c r="BC148" i="1"/>
  <c r="BA138" i="1"/>
  <c r="BA24" i="1"/>
  <c r="BC24" i="1"/>
  <c r="BA29" i="1"/>
  <c r="BD29" i="1" s="1"/>
  <c r="BA78" i="1"/>
  <c r="BA69" i="1"/>
  <c r="BC69" i="1"/>
  <c r="BA120" i="1"/>
  <c r="BD120" i="1" s="1"/>
  <c r="BA31" i="1"/>
  <c r="BA5" i="1"/>
  <c r="BA125" i="1"/>
  <c r="BC125" i="1" s="1"/>
  <c r="BA121" i="1"/>
  <c r="BA115" i="1"/>
  <c r="BA143" i="1"/>
  <c r="BD143" i="1" s="1"/>
  <c r="BA84" i="1"/>
  <c r="BC84" i="1" s="1"/>
  <c r="BA136" i="1"/>
  <c r="BC136" i="1"/>
  <c r="BA119" i="1"/>
  <c r="BA131" i="1"/>
  <c r="BA35" i="1"/>
  <c r="BC35" i="1"/>
  <c r="BA127" i="1"/>
  <c r="BA109" i="1"/>
  <c r="BA13" i="1"/>
  <c r="BA139" i="1"/>
  <c r="BC139" i="1" s="1"/>
  <c r="BA117" i="1"/>
  <c r="BC117" i="1"/>
  <c r="BA72" i="1"/>
  <c r="BD72" i="1" s="1"/>
  <c r="BA99" i="1"/>
  <c r="BC99" i="1" s="1"/>
  <c r="BA103" i="1"/>
  <c r="BA141" i="1"/>
  <c r="BD141" i="1" s="1"/>
  <c r="BA6" i="1"/>
  <c r="BA39" i="1"/>
  <c r="BC39" i="1"/>
  <c r="BC105" i="1"/>
  <c r="BA68" i="1"/>
  <c r="BA129" i="1"/>
  <c r="BC96" i="1"/>
  <c r="BA63" i="1"/>
  <c r="BD63" i="1" s="1"/>
  <c r="BA91" i="1"/>
  <c r="BA86" i="1"/>
  <c r="BC152" i="1"/>
  <c r="BA89" i="1"/>
  <c r="BC89" i="1" s="1"/>
  <c r="BC114" i="1"/>
  <c r="BC134" i="1"/>
  <c r="W104" i="1"/>
  <c r="W110" i="1"/>
  <c r="W79" i="1"/>
  <c r="W102" i="1"/>
  <c r="W53" i="1"/>
  <c r="W61" i="1"/>
  <c r="W36" i="1"/>
  <c r="W73" i="1"/>
  <c r="W41" i="1"/>
  <c r="W51" i="1"/>
  <c r="U64" i="1"/>
  <c r="W64" i="1"/>
  <c r="U55" i="1"/>
  <c r="W55" i="1" s="1"/>
  <c r="U34" i="1"/>
  <c r="W34" i="1" s="1"/>
  <c r="U11" i="1"/>
  <c r="BD11" i="1" s="1"/>
  <c r="U83" i="1"/>
  <c r="W83" i="1" s="1"/>
  <c r="U71" i="1"/>
  <c r="BD71" i="1" s="1"/>
  <c r="U12" i="1"/>
  <c r="W12" i="1" s="1"/>
  <c r="W7" i="1"/>
  <c r="W44" i="1"/>
  <c r="U54" i="1"/>
  <c r="W54" i="1" s="1"/>
  <c r="W14" i="1"/>
  <c r="U66" i="1"/>
  <c r="W66" i="1" s="1"/>
  <c r="W106" i="1"/>
  <c r="W151" i="1"/>
  <c r="W21" i="1"/>
  <c r="U95" i="1"/>
  <c r="W95" i="1" s="1"/>
  <c r="U81" i="1"/>
  <c r="W81" i="1" s="1"/>
  <c r="W4" i="1"/>
  <c r="W22" i="1"/>
  <c r="W108" i="1"/>
  <c r="W28" i="1"/>
  <c r="W52" i="1"/>
  <c r="W146" i="1"/>
  <c r="U33" i="1"/>
  <c r="W33" i="1" s="1"/>
  <c r="U43" i="1"/>
  <c r="W43" i="1" s="1"/>
  <c r="W153" i="1"/>
  <c r="W118" i="1"/>
  <c r="W16" i="1"/>
  <c r="U82" i="1"/>
  <c r="W82" i="1"/>
  <c r="W9" i="1"/>
  <c r="W150" i="1"/>
  <c r="W132" i="1"/>
  <c r="W123" i="1"/>
  <c r="U56" i="1"/>
  <c r="W56" i="1"/>
  <c r="W18" i="1"/>
  <c r="W37" i="1"/>
  <c r="W122" i="1"/>
  <c r="U70" i="1"/>
  <c r="W70" i="1" s="1"/>
  <c r="U30" i="1"/>
  <c r="BD30" i="1" s="1"/>
  <c r="U80" i="1"/>
  <c r="W80" i="1" s="1"/>
  <c r="U94" i="1"/>
  <c r="W94" i="1" s="1"/>
  <c r="W49" i="1"/>
  <c r="U85" i="1"/>
  <c r="W85" i="1"/>
  <c r="U10" i="1"/>
  <c r="W10" i="1"/>
  <c r="U77" i="1"/>
  <c r="W77" i="1"/>
  <c r="W107" i="1"/>
  <c r="W126" i="1"/>
  <c r="U75" i="1"/>
  <c r="W75" i="1"/>
  <c r="W144" i="1"/>
  <c r="U98" i="1"/>
  <c r="W98" i="1" s="1"/>
  <c r="U87" i="1"/>
  <c r="W87" i="1" s="1"/>
  <c r="U101" i="1"/>
  <c r="W101" i="1" s="1"/>
  <c r="W116" i="1"/>
  <c r="W113" i="1"/>
  <c r="W20" i="1"/>
  <c r="W147" i="1"/>
  <c r="W124" i="1"/>
  <c r="U90" i="1"/>
  <c r="W90" i="1"/>
  <c r="U59" i="1"/>
  <c r="W59" i="1"/>
  <c r="W26" i="1"/>
  <c r="U60" i="1"/>
  <c r="W60" i="1" s="1"/>
  <c r="U88" i="1"/>
  <c r="BD88" i="1" s="1"/>
  <c r="W128" i="1"/>
  <c r="U74" i="1"/>
  <c r="W74" i="1"/>
  <c r="U45" i="1"/>
  <c r="W45" i="1"/>
  <c r="W112" i="1"/>
  <c r="U40" i="1"/>
  <c r="W40" i="1" s="1"/>
  <c r="W133" i="1"/>
  <c r="W32" i="1"/>
  <c r="U42" i="1"/>
  <c r="W42" i="1"/>
  <c r="W50" i="1"/>
  <c r="U97" i="1"/>
  <c r="W97" i="1" s="1"/>
  <c r="U67" i="1"/>
  <c r="W67" i="1" s="1"/>
  <c r="W135" i="1"/>
  <c r="W38" i="1"/>
  <c r="U100" i="1"/>
  <c r="W100" i="1" s="1"/>
  <c r="U76" i="1"/>
  <c r="W76" i="1" s="1"/>
  <c r="W47" i="1"/>
  <c r="U58" i="1"/>
  <c r="W58" i="1"/>
  <c r="W142" i="1"/>
  <c r="W137" i="1"/>
  <c r="U8" i="1"/>
  <c r="W8" i="1"/>
  <c r="W23" i="1"/>
  <c r="W48" i="1"/>
  <c r="W140" i="1"/>
  <c r="U17" i="1"/>
  <c r="W17" i="1" s="1"/>
  <c r="W15" i="1"/>
  <c r="U65" i="1"/>
  <c r="W65" i="1"/>
  <c r="W111" i="1"/>
  <c r="U57" i="1"/>
  <c r="W57" i="1" s="1"/>
  <c r="U19" i="1"/>
  <c r="W19" i="1" s="1"/>
  <c r="W148" i="1"/>
  <c r="W138" i="1"/>
  <c r="W24" i="1"/>
  <c r="W29" i="1"/>
  <c r="U78" i="1"/>
  <c r="W78" i="1" s="1"/>
  <c r="U92" i="1"/>
  <c r="W92" i="1" s="1"/>
  <c r="U69" i="1"/>
  <c r="W69" i="1" s="1"/>
  <c r="W120" i="1"/>
  <c r="U31" i="1"/>
  <c r="W31" i="1"/>
  <c r="U5" i="1"/>
  <c r="W5" i="1"/>
  <c r="W125" i="1"/>
  <c r="W121" i="1"/>
  <c r="W115" i="1"/>
  <c r="W143" i="1"/>
  <c r="U84" i="1"/>
  <c r="W84" i="1"/>
  <c r="W136" i="1"/>
  <c r="W119" i="1"/>
  <c r="W131" i="1"/>
  <c r="W35" i="1"/>
  <c r="W127" i="1"/>
  <c r="W109" i="1"/>
  <c r="W13" i="1"/>
  <c r="W139" i="1"/>
  <c r="W117" i="1"/>
  <c r="U72" i="1"/>
  <c r="W72" i="1" s="1"/>
  <c r="W149" i="1"/>
  <c r="U99" i="1"/>
  <c r="W99" i="1"/>
  <c r="U103" i="1"/>
  <c r="W103" i="1"/>
  <c r="W141" i="1"/>
  <c r="U6" i="1"/>
  <c r="W6" i="1" s="1"/>
  <c r="U39" i="1"/>
  <c r="W39" i="1" s="1"/>
  <c r="W105" i="1"/>
  <c r="W68" i="1"/>
  <c r="W129" i="1"/>
  <c r="W96" i="1"/>
  <c r="W63" i="1"/>
  <c r="W91" i="1"/>
  <c r="W86" i="1"/>
  <c r="W152" i="1"/>
  <c r="W89" i="1"/>
  <c r="W93" i="1"/>
  <c r="W62" i="1"/>
  <c r="W114" i="1"/>
  <c r="W145" i="1"/>
  <c r="W46" i="1"/>
  <c r="W134" i="1"/>
  <c r="BD134" i="1"/>
  <c r="BD27" i="1"/>
  <c r="BD130" i="1"/>
  <c r="BH130" i="1" s="1"/>
  <c r="BD83" i="1"/>
  <c r="BD25" i="1"/>
  <c r="BD124" i="1"/>
  <c r="BD106" i="1"/>
  <c r="BH106" i="1" s="1"/>
  <c r="BD28" i="1"/>
  <c r="BD114" i="1"/>
  <c r="BD122" i="1"/>
  <c r="BH122" i="1" s="1"/>
  <c r="BD36" i="1"/>
  <c r="BD75" i="1"/>
  <c r="BD58" i="1"/>
  <c r="BH58" i="1" s="1"/>
  <c r="BD65" i="1"/>
  <c r="BD99" i="1"/>
  <c r="W25" i="1"/>
  <c r="W130" i="1"/>
  <c r="W27" i="1"/>
  <c r="BD110" i="1"/>
  <c r="BH110" i="1" s="1"/>
  <c r="BD51" i="1"/>
  <c r="BD7" i="1"/>
  <c r="BD95" i="1"/>
  <c r="BD33" i="1"/>
  <c r="BH33" i="1" s="1"/>
  <c r="BD132" i="1"/>
  <c r="BD60" i="1"/>
  <c r="BD97" i="1"/>
  <c r="BH97" i="1" s="1"/>
  <c r="BD148" i="1"/>
  <c r="BD136" i="1"/>
  <c r="BD105" i="1"/>
  <c r="BC46" i="1"/>
  <c r="BD46" i="1"/>
  <c r="BC93" i="1"/>
  <c r="BD93" i="1"/>
  <c r="BC91" i="1"/>
  <c r="BD91" i="1"/>
  <c r="BC68" i="1"/>
  <c r="BD68" i="1"/>
  <c r="BC141" i="1"/>
  <c r="BC109" i="1"/>
  <c r="BD109" i="1"/>
  <c r="BC119" i="1"/>
  <c r="BD119" i="1"/>
  <c r="BC115" i="1"/>
  <c r="BD115" i="1"/>
  <c r="BC31" i="1"/>
  <c r="BD31" i="1"/>
  <c r="BC78" i="1"/>
  <c r="BC48" i="1"/>
  <c r="BD48" i="1"/>
  <c r="BC137" i="1"/>
  <c r="BD137" i="1"/>
  <c r="BC32" i="1"/>
  <c r="BD32" i="1"/>
  <c r="BC45" i="1"/>
  <c r="BD45" i="1"/>
  <c r="BC98" i="1"/>
  <c r="BD98" i="1"/>
  <c r="BC70" i="1"/>
  <c r="BD70" i="1"/>
  <c r="BC18" i="1"/>
  <c r="BC150" i="1"/>
  <c r="BD150" i="1"/>
  <c r="BC118" i="1"/>
  <c r="BD118" i="1"/>
  <c r="BC22" i="1"/>
  <c r="BD22" i="1"/>
  <c r="BC21" i="1"/>
  <c r="BD21" i="1"/>
  <c r="BC14" i="1"/>
  <c r="BD14" i="1"/>
  <c r="BC12" i="1"/>
  <c r="BD12" i="1"/>
  <c r="BC34" i="1"/>
  <c r="BD34" i="1"/>
  <c r="BC41" i="1"/>
  <c r="BD41" i="1"/>
  <c r="BC53" i="1"/>
  <c r="BD53" i="1"/>
  <c r="BC104" i="1"/>
  <c r="BD104" i="1"/>
  <c r="BD79" i="1"/>
  <c r="BH79" i="1" s="1"/>
  <c r="BD64" i="1"/>
  <c r="BD44" i="1"/>
  <c r="BD43" i="1"/>
  <c r="BH43" i="1" s="1"/>
  <c r="BD123" i="1"/>
  <c r="BD101" i="1"/>
  <c r="BD128" i="1"/>
  <c r="BH128" i="1" s="1"/>
  <c r="BD23" i="1"/>
  <c r="BD24" i="1"/>
  <c r="BD35" i="1"/>
  <c r="BH35" i="1" s="1"/>
  <c r="BD96" i="1"/>
  <c r="BC145" i="1"/>
  <c r="BD145" i="1"/>
  <c r="BC63" i="1"/>
  <c r="BC103" i="1"/>
  <c r="BD103" i="1"/>
  <c r="BC127" i="1"/>
  <c r="BD127" i="1"/>
  <c r="BC121" i="1"/>
  <c r="BD121" i="1"/>
  <c r="BC29" i="1"/>
  <c r="BC19" i="1"/>
  <c r="BD19" i="1"/>
  <c r="BC142" i="1"/>
  <c r="BD142" i="1"/>
  <c r="BC74" i="1"/>
  <c r="BC26" i="1"/>
  <c r="BD26" i="1"/>
  <c r="BC144" i="1"/>
  <c r="BD144" i="1"/>
  <c r="BC77" i="1"/>
  <c r="BD77" i="1"/>
  <c r="BC56" i="1"/>
  <c r="BD56" i="1"/>
  <c r="BC9" i="1"/>
  <c r="BD9" i="1"/>
  <c r="BC153" i="1"/>
  <c r="BD153" i="1"/>
  <c r="BC52" i="1"/>
  <c r="BD52" i="1"/>
  <c r="BC4" i="1"/>
  <c r="BD4" i="1"/>
  <c r="BC151" i="1"/>
  <c r="BD151" i="1"/>
  <c r="BC54" i="1"/>
  <c r="BD54" i="1"/>
  <c r="BC71" i="1"/>
  <c r="BC55" i="1"/>
  <c r="BC73" i="1"/>
  <c r="BD73" i="1"/>
  <c r="BC102" i="1"/>
  <c r="BD102" i="1"/>
  <c r="BD61" i="1"/>
  <c r="BD66" i="1"/>
  <c r="BH66" i="1" s="1"/>
  <c r="BD108" i="1"/>
  <c r="BD16" i="1"/>
  <c r="BD107" i="1"/>
  <c r="BD147" i="1"/>
  <c r="BH147" i="1" s="1"/>
  <c r="BD76" i="1"/>
  <c r="BD117" i="1"/>
  <c r="BH117" i="1" s="1"/>
  <c r="BD10" i="1"/>
  <c r="BD38" i="1"/>
  <c r="BH38" i="1" s="1"/>
  <c r="BC62" i="1"/>
  <c r="BD62" i="1"/>
  <c r="BC86" i="1"/>
  <c r="BD86" i="1"/>
  <c r="BC129" i="1"/>
  <c r="BD129" i="1"/>
  <c r="BC6" i="1"/>
  <c r="BD6" i="1"/>
  <c r="BC149" i="1"/>
  <c r="BD149" i="1"/>
  <c r="BC13" i="1"/>
  <c r="BD13" i="1"/>
  <c r="BC131" i="1"/>
  <c r="BD131" i="1"/>
  <c r="BC143" i="1"/>
  <c r="BC5" i="1"/>
  <c r="BD5" i="1"/>
  <c r="BC92" i="1"/>
  <c r="BD92" i="1"/>
  <c r="BC138" i="1"/>
  <c r="BD138" i="1"/>
  <c r="BC111" i="1"/>
  <c r="BC140" i="1"/>
  <c r="BD140" i="1"/>
  <c r="BC8" i="1"/>
  <c r="BC47" i="1"/>
  <c r="BD47" i="1"/>
  <c r="BC135" i="1"/>
  <c r="BD135" i="1"/>
  <c r="BC42" i="1"/>
  <c r="BD42" i="1"/>
  <c r="BC112" i="1"/>
  <c r="BD112" i="1"/>
  <c r="BC88" i="1"/>
  <c r="BC90" i="1"/>
  <c r="BD90" i="1"/>
  <c r="BC113" i="1"/>
  <c r="BD113" i="1"/>
  <c r="BC87" i="1"/>
  <c r="BC126" i="1"/>
  <c r="BC85" i="1"/>
  <c r="BD85" i="1"/>
  <c r="BC30" i="1"/>
  <c r="BC37" i="1"/>
  <c r="BD37" i="1"/>
  <c r="BD80" i="1"/>
  <c r="BD20" i="1"/>
  <c r="BD50" i="1"/>
  <c r="BH50" i="1" s="1"/>
  <c r="BD17" i="1"/>
  <c r="BD84" i="1"/>
  <c r="BD139" i="1"/>
  <c r="BH139" i="1" s="1"/>
  <c r="BD152" i="1"/>
  <c r="BF117" i="1"/>
  <c r="BF79" i="1"/>
  <c r="BF110" i="1"/>
  <c r="BF130" i="1"/>
  <c r="BH84" i="1"/>
  <c r="BF84" i="1"/>
  <c r="BH20" i="1"/>
  <c r="BF20" i="1"/>
  <c r="BH113" i="1"/>
  <c r="BF113" i="1"/>
  <c r="BH42" i="1"/>
  <c r="BF42" i="1"/>
  <c r="BH47" i="1"/>
  <c r="BF47" i="1"/>
  <c r="BH140" i="1"/>
  <c r="BF140" i="1"/>
  <c r="BH138" i="1"/>
  <c r="BF138" i="1"/>
  <c r="BH5" i="1"/>
  <c r="BF5" i="1"/>
  <c r="BH131" i="1"/>
  <c r="BF131" i="1"/>
  <c r="BH149" i="1"/>
  <c r="BF149" i="1"/>
  <c r="BH129" i="1"/>
  <c r="BF129" i="1"/>
  <c r="BH62" i="1"/>
  <c r="BF62" i="1"/>
  <c r="BH107" i="1"/>
  <c r="BF107" i="1"/>
  <c r="BH73" i="1"/>
  <c r="BF73" i="1"/>
  <c r="BH151" i="1"/>
  <c r="BF151" i="1"/>
  <c r="BH52" i="1"/>
  <c r="BF52" i="1"/>
  <c r="BH9" i="1"/>
  <c r="BF9" i="1"/>
  <c r="BH77" i="1"/>
  <c r="BF77" i="1"/>
  <c r="BH26" i="1"/>
  <c r="BF26" i="1"/>
  <c r="BH19" i="1"/>
  <c r="BF19" i="1"/>
  <c r="BH121" i="1"/>
  <c r="BF121" i="1"/>
  <c r="BH103" i="1"/>
  <c r="BF103" i="1"/>
  <c r="BH145" i="1"/>
  <c r="BF145" i="1"/>
  <c r="BH24" i="1"/>
  <c r="BF24" i="1"/>
  <c r="BH101" i="1"/>
  <c r="BF101" i="1"/>
  <c r="BH104" i="1"/>
  <c r="BF104" i="1"/>
  <c r="BH41" i="1"/>
  <c r="BF41" i="1"/>
  <c r="BH12" i="1"/>
  <c r="BF12" i="1"/>
  <c r="BH21" i="1"/>
  <c r="BF21" i="1"/>
  <c r="BH150" i="1"/>
  <c r="BF150" i="1"/>
  <c r="BH70" i="1"/>
  <c r="BF70" i="1"/>
  <c r="BH32" i="1"/>
  <c r="BF32" i="1"/>
  <c r="BH48" i="1"/>
  <c r="BF48" i="1"/>
  <c r="BH31" i="1"/>
  <c r="BF31" i="1"/>
  <c r="BH119" i="1"/>
  <c r="BF119" i="1"/>
  <c r="BH68" i="1"/>
  <c r="BF68" i="1"/>
  <c r="BH93" i="1"/>
  <c r="BF93" i="1"/>
  <c r="BH105" i="1"/>
  <c r="BF105" i="1"/>
  <c r="BH60" i="1"/>
  <c r="BF60" i="1"/>
  <c r="BH95" i="1"/>
  <c r="BF95" i="1"/>
  <c r="BH99" i="1"/>
  <c r="BF99" i="1"/>
  <c r="BH75" i="1"/>
  <c r="BF75" i="1"/>
  <c r="BH114" i="1"/>
  <c r="BF114" i="1"/>
  <c r="BH124" i="1"/>
  <c r="BF124" i="1"/>
  <c r="BF38" i="1"/>
  <c r="BF35" i="1"/>
  <c r="BF33" i="1"/>
  <c r="BF106" i="1"/>
  <c r="BH152" i="1"/>
  <c r="BF152" i="1"/>
  <c r="BH80" i="1"/>
  <c r="BF80" i="1"/>
  <c r="BH10" i="1"/>
  <c r="BF10" i="1"/>
  <c r="BH16" i="1"/>
  <c r="BF16" i="1"/>
  <c r="BH61" i="1"/>
  <c r="BF61" i="1"/>
  <c r="BH23" i="1"/>
  <c r="BF23" i="1"/>
  <c r="BH44" i="1"/>
  <c r="BF44" i="1"/>
  <c r="BH136" i="1"/>
  <c r="BF136" i="1"/>
  <c r="BH7" i="1"/>
  <c r="BF7" i="1"/>
  <c r="BH28" i="1"/>
  <c r="BF28" i="1"/>
  <c r="BH25" i="1"/>
  <c r="BF25" i="1"/>
  <c r="BF147" i="1"/>
  <c r="BH17" i="1"/>
  <c r="BF17" i="1"/>
  <c r="BH37" i="1"/>
  <c r="BF37" i="1"/>
  <c r="BH85" i="1"/>
  <c r="BF85" i="1"/>
  <c r="BH90" i="1"/>
  <c r="BF90" i="1"/>
  <c r="BH112" i="1"/>
  <c r="BF112" i="1"/>
  <c r="BH135" i="1"/>
  <c r="BF135" i="1"/>
  <c r="BH92" i="1"/>
  <c r="BF92" i="1"/>
  <c r="BH13" i="1"/>
  <c r="BF13" i="1"/>
  <c r="BH6" i="1"/>
  <c r="BF6" i="1"/>
  <c r="BH86" i="1"/>
  <c r="BF86" i="1"/>
  <c r="BH76" i="1"/>
  <c r="BF76" i="1"/>
  <c r="BH108" i="1"/>
  <c r="BF108" i="1"/>
  <c r="BH102" i="1"/>
  <c r="BF102" i="1"/>
  <c r="BH54" i="1"/>
  <c r="BF54" i="1"/>
  <c r="BH4" i="1"/>
  <c r="BF4" i="1"/>
  <c r="BH153" i="1"/>
  <c r="BF153" i="1"/>
  <c r="BH56" i="1"/>
  <c r="BF56" i="1"/>
  <c r="BH144" i="1"/>
  <c r="BF144" i="1"/>
  <c r="BH142" i="1"/>
  <c r="BF142" i="1"/>
  <c r="BH127" i="1"/>
  <c r="BF127" i="1"/>
  <c r="BH96" i="1"/>
  <c r="BF96" i="1"/>
  <c r="BH123" i="1"/>
  <c r="BF123" i="1"/>
  <c r="BH64" i="1"/>
  <c r="BF64" i="1"/>
  <c r="BH53" i="1"/>
  <c r="BF53" i="1"/>
  <c r="BH34" i="1"/>
  <c r="BF34" i="1"/>
  <c r="BH14" i="1"/>
  <c r="BF14" i="1"/>
  <c r="BH22" i="1"/>
  <c r="BF22" i="1"/>
  <c r="BH118" i="1"/>
  <c r="BF118" i="1"/>
  <c r="BH98" i="1"/>
  <c r="BF98" i="1"/>
  <c r="BH45" i="1"/>
  <c r="BF45" i="1"/>
  <c r="BH137" i="1"/>
  <c r="BF137" i="1"/>
  <c r="BH115" i="1"/>
  <c r="BF115" i="1"/>
  <c r="BH109" i="1"/>
  <c r="BF109" i="1"/>
  <c r="BH91" i="1"/>
  <c r="BF91" i="1"/>
  <c r="BH46" i="1"/>
  <c r="BF46" i="1"/>
  <c r="BH148" i="1"/>
  <c r="BF148" i="1"/>
  <c r="BH132" i="1"/>
  <c r="BF132" i="1"/>
  <c r="BH51" i="1"/>
  <c r="BF51" i="1"/>
  <c r="BH65" i="1"/>
  <c r="BF65" i="1"/>
  <c r="BH36" i="1"/>
  <c r="BF36" i="1"/>
  <c r="BH83" i="1"/>
  <c r="BF83" i="1"/>
  <c r="BH134" i="1"/>
  <c r="BF134" i="1"/>
  <c r="BH72" i="1" l="1"/>
  <c r="BF72" i="1"/>
  <c r="BH29" i="1"/>
  <c r="BF29" i="1"/>
  <c r="BH63" i="1"/>
  <c r="BF63" i="1"/>
  <c r="BH141" i="1"/>
  <c r="BF141" i="1"/>
  <c r="BH8" i="1"/>
  <c r="BF8" i="1"/>
  <c r="BH87" i="1"/>
  <c r="BF87" i="1"/>
  <c r="BH18" i="1"/>
  <c r="BF18" i="1"/>
  <c r="BH71" i="1"/>
  <c r="BF71" i="1"/>
  <c r="BH143" i="1"/>
  <c r="BF143" i="1"/>
  <c r="BH116" i="1"/>
  <c r="BF116" i="1"/>
  <c r="BH146" i="1"/>
  <c r="BF146" i="1"/>
  <c r="BH88" i="1"/>
  <c r="BF88" i="1"/>
  <c r="BH30" i="1"/>
  <c r="BF30" i="1"/>
  <c r="BH111" i="1"/>
  <c r="BF111" i="1"/>
  <c r="BH100" i="1"/>
  <c r="BF100" i="1"/>
  <c r="BH59" i="1"/>
  <c r="BF59" i="1"/>
  <c r="BH11" i="1"/>
  <c r="BF11" i="1"/>
  <c r="BH120" i="1"/>
  <c r="BF120" i="1"/>
  <c r="BH74" i="1"/>
  <c r="BF74" i="1"/>
  <c r="BH126" i="1"/>
  <c r="BF126" i="1"/>
  <c r="BH81" i="1"/>
  <c r="BF81" i="1"/>
  <c r="BF50" i="1"/>
  <c r="BF122" i="1"/>
  <c r="BF43" i="1"/>
  <c r="BF66" i="1"/>
  <c r="BF139" i="1"/>
  <c r="BF58" i="1"/>
  <c r="BF97" i="1"/>
  <c r="BF128" i="1"/>
  <c r="BD69" i="1"/>
  <c r="BD15" i="1"/>
  <c r="BC100" i="1"/>
  <c r="BD49" i="1"/>
  <c r="BC146" i="1"/>
  <c r="BC116" i="1"/>
  <c r="BC72" i="1"/>
  <c r="BD94" i="1"/>
  <c r="BD125" i="1"/>
  <c r="BD82" i="1"/>
  <c r="BD40" i="1"/>
  <c r="BD39" i="1"/>
  <c r="BD57" i="1"/>
  <c r="BD89" i="1"/>
  <c r="BD55" i="1"/>
  <c r="BD67" i="1"/>
  <c r="BD78" i="1"/>
  <c r="BD133" i="1"/>
  <c r="W88" i="1"/>
  <c r="W30" i="1"/>
  <c r="W71" i="1"/>
  <c r="W11" i="1"/>
  <c r="BC120" i="1"/>
  <c r="BC59" i="1"/>
  <c r="BC81" i="1"/>
  <c r="BH27" i="1"/>
  <c r="BF27" i="1"/>
  <c r="BH40" i="1" l="1"/>
  <c r="BF40" i="1"/>
  <c r="BH133" i="1"/>
  <c r="BF133" i="1"/>
  <c r="BH89" i="1"/>
  <c r="BF89" i="1"/>
  <c r="BH82" i="1"/>
  <c r="BF82" i="1"/>
  <c r="BH15" i="1"/>
  <c r="BF15" i="1"/>
  <c r="BH78" i="1"/>
  <c r="BF78" i="1"/>
  <c r="BH125" i="1"/>
  <c r="BF125" i="1"/>
  <c r="BH69" i="1"/>
  <c r="BF69" i="1"/>
  <c r="BH57" i="1"/>
  <c r="BF57" i="1"/>
  <c r="BH67" i="1"/>
  <c r="BF67" i="1"/>
  <c r="BH39" i="1"/>
  <c r="BF39" i="1"/>
  <c r="BH94" i="1"/>
  <c r="BF94" i="1"/>
  <c r="BH49" i="1"/>
  <c r="BF49" i="1"/>
  <c r="BH55" i="1"/>
  <c r="BF55" i="1"/>
</calcChain>
</file>

<file path=xl/sharedStrings.xml><?xml version="1.0" encoding="utf-8"?>
<sst xmlns="http://schemas.openxmlformats.org/spreadsheetml/2006/main" count="2511" uniqueCount="205">
  <si>
    <t>2014-2015学年第1学期班级成绩汇总表</t>
  </si>
  <si>
    <t>序号</t>
  </si>
  <si>
    <t>学号</t>
  </si>
  <si>
    <t>姓名</t>
  </si>
  <si>
    <t>管理学/必修课/2.5</t>
  </si>
  <si>
    <t>大学英语读写译(三)/必修课/3</t>
  </si>
  <si>
    <t>大学英语视听说(三)/必修课/2</t>
  </si>
  <si>
    <t>西方经济学/必修课/2</t>
  </si>
  <si>
    <t>马克思主义基本原理概论/必修课/3</t>
  </si>
  <si>
    <t>Visual Basic程序设计/必修课/4</t>
  </si>
  <si>
    <t>线性代数/必修课/2.5</t>
  </si>
  <si>
    <t>基础会计学/必修课/3</t>
  </si>
  <si>
    <t>美术欣赏/拓展选修课/2</t>
  </si>
  <si>
    <t>音乐鉴赏/拓展选修课/2</t>
  </si>
  <si>
    <t>航空概论/拓展选修课/1.5</t>
  </si>
  <si>
    <t>工程管理专业讲座/选修课/0.5</t>
  </si>
  <si>
    <t>中级口语(一)/选修课/2</t>
  </si>
  <si>
    <t>加权成绩1</t>
    <phoneticPr fontId="2" type="noConversion"/>
  </si>
  <si>
    <t>学分1</t>
    <phoneticPr fontId="2" type="noConversion"/>
  </si>
  <si>
    <t>综合成绩1</t>
    <phoneticPr fontId="2" type="noConversion"/>
  </si>
  <si>
    <t>燕雅凯</t>
  </si>
  <si>
    <t/>
  </si>
  <si>
    <t>李文睿</t>
  </si>
  <si>
    <t>孙宇航</t>
  </si>
  <si>
    <t>马怡萍</t>
  </si>
  <si>
    <t>汪明星</t>
  </si>
  <si>
    <t>王伟</t>
  </si>
  <si>
    <t>艾若飞</t>
  </si>
  <si>
    <t>曹克瀚</t>
  </si>
  <si>
    <t>陈东杰</t>
  </si>
  <si>
    <t>陈龙龙</t>
  </si>
  <si>
    <t>陈小军</t>
  </si>
  <si>
    <t>程明远</t>
  </si>
  <si>
    <t>丁磊</t>
  </si>
  <si>
    <t>董月</t>
  </si>
  <si>
    <t>冯永攀</t>
  </si>
  <si>
    <t>付媛媛</t>
  </si>
  <si>
    <t>郭梦星</t>
  </si>
  <si>
    <t>洪腾蛟</t>
  </si>
  <si>
    <t>姜振伟</t>
  </si>
  <si>
    <t>黎珊</t>
  </si>
  <si>
    <t>李春阳</t>
  </si>
  <si>
    <t>李建强</t>
  </si>
  <si>
    <t>李立云</t>
  </si>
  <si>
    <t>李鹏飞</t>
  </si>
  <si>
    <t>李晓东</t>
  </si>
  <si>
    <t>李雪景</t>
  </si>
  <si>
    <t>梁春辉</t>
  </si>
  <si>
    <t>刘梦雨</t>
  </si>
  <si>
    <t>毛晓娟</t>
  </si>
  <si>
    <t>宁晶艳</t>
  </si>
  <si>
    <t>冉锴</t>
  </si>
  <si>
    <t>史睿</t>
  </si>
  <si>
    <t>苏志亨</t>
  </si>
  <si>
    <t>王建军</t>
  </si>
  <si>
    <t>王腾松</t>
  </si>
  <si>
    <t>王小伟</t>
  </si>
  <si>
    <t>王莹莹</t>
  </si>
  <si>
    <t>魏晓晓</t>
  </si>
  <si>
    <t>肖宏伟</t>
  </si>
  <si>
    <t>肖潇</t>
  </si>
  <si>
    <t>熊博儒</t>
  </si>
  <si>
    <t>许晓玲</t>
  </si>
  <si>
    <t>杨旭</t>
  </si>
  <si>
    <t>于潇潇</t>
  </si>
  <si>
    <t>詹曜珲</t>
  </si>
  <si>
    <t>张丹</t>
  </si>
  <si>
    <t>张静莹</t>
  </si>
  <si>
    <t>张腾丽</t>
  </si>
  <si>
    <t>张志远</t>
  </si>
  <si>
    <t>钟维涛</t>
  </si>
  <si>
    <t>周杨莉</t>
  </si>
  <si>
    <t>朱雨莲</t>
  </si>
  <si>
    <t>白雨冰</t>
  </si>
  <si>
    <t>常瑶</t>
  </si>
  <si>
    <t>陈红雨</t>
  </si>
  <si>
    <t>陈路平</t>
  </si>
  <si>
    <t>陈逸楚</t>
  </si>
  <si>
    <t>董保庆</t>
  </si>
  <si>
    <t>樊凡</t>
  </si>
  <si>
    <t>符婷婷</t>
  </si>
  <si>
    <t>甘晶晶</t>
  </si>
  <si>
    <t>葛馨童</t>
  </si>
  <si>
    <t>郭珍瑞</t>
  </si>
  <si>
    <t>黄琰</t>
  </si>
  <si>
    <t>靳朝阳</t>
  </si>
  <si>
    <t>李宝强</t>
  </si>
  <si>
    <t>李金华</t>
  </si>
  <si>
    <t>李玲珂</t>
  </si>
  <si>
    <t>李思慧</t>
  </si>
  <si>
    <t>李晓红</t>
  </si>
  <si>
    <t>李张樟</t>
  </si>
  <si>
    <t>梁春杰</t>
  </si>
  <si>
    <t>罗静颐</t>
  </si>
  <si>
    <t>梅新霞</t>
  </si>
  <si>
    <t>乔婉贞</t>
  </si>
  <si>
    <t>任子豪</t>
  </si>
  <si>
    <t>宋芳芳</t>
  </si>
  <si>
    <t>孙静</t>
  </si>
  <si>
    <t>王丽玲</t>
  </si>
  <si>
    <t>王喜蕊</t>
  </si>
  <si>
    <t>王新渊</t>
  </si>
  <si>
    <t>王泽铭</t>
  </si>
  <si>
    <t>吴金雨</t>
  </si>
  <si>
    <t>肖慧艳</t>
  </si>
  <si>
    <t>谢锡艳</t>
  </si>
  <si>
    <t>徐甦垚</t>
  </si>
  <si>
    <t>许晓威</t>
  </si>
  <si>
    <t>杨永凯</t>
  </si>
  <si>
    <t>喻泽亚</t>
  </si>
  <si>
    <t>张贝乐</t>
  </si>
  <si>
    <t>张飞阳</t>
  </si>
  <si>
    <t>张军魁</t>
  </si>
  <si>
    <t>赵冬冬</t>
  </si>
  <si>
    <t>周秋娟</t>
  </si>
  <si>
    <t>周玉敏</t>
  </si>
  <si>
    <t>朱玉</t>
  </si>
  <si>
    <t>张艺濛</t>
  </si>
  <si>
    <t>蔡佳云</t>
  </si>
  <si>
    <t>陈开兴</t>
  </si>
  <si>
    <t>陈敏</t>
  </si>
  <si>
    <t>程明飞</t>
  </si>
  <si>
    <t>丁典</t>
  </si>
  <si>
    <t>董帅</t>
  </si>
  <si>
    <t>方文婷</t>
  </si>
  <si>
    <t>付新颜</t>
  </si>
  <si>
    <t>甘雨婷</t>
  </si>
  <si>
    <t>管文闯</t>
  </si>
  <si>
    <t>何凯伦</t>
  </si>
  <si>
    <t>贾松超</t>
  </si>
  <si>
    <t>雷子锐</t>
  </si>
  <si>
    <t>李博</t>
  </si>
  <si>
    <t>李健</t>
  </si>
  <si>
    <t>李俊飞</t>
  </si>
  <si>
    <t>李孟飞</t>
  </si>
  <si>
    <t>李想</t>
  </si>
  <si>
    <t>李轩</t>
  </si>
  <si>
    <t>李昕莹</t>
  </si>
  <si>
    <t>刘龚</t>
  </si>
  <si>
    <t>马亚芳</t>
  </si>
  <si>
    <t>倪含章</t>
  </si>
  <si>
    <t>邱佳钰</t>
  </si>
  <si>
    <t>石晨旭</t>
  </si>
  <si>
    <t>宋亚思</t>
  </si>
  <si>
    <t>王佳乐</t>
  </si>
  <si>
    <t>王帅</t>
  </si>
  <si>
    <t>王贤美</t>
  </si>
  <si>
    <t>王星淇</t>
  </si>
  <si>
    <t>王振辉</t>
  </si>
  <si>
    <t>武宇哲</t>
  </si>
  <si>
    <t>肖梅</t>
  </si>
  <si>
    <t>辛普阳</t>
  </si>
  <si>
    <t>徐静文</t>
  </si>
  <si>
    <t>杨科</t>
  </si>
  <si>
    <t>殷福艳</t>
  </si>
  <si>
    <t>曾楠</t>
  </si>
  <si>
    <t>张大展</t>
  </si>
  <si>
    <t>张静</t>
  </si>
  <si>
    <t>张丽</t>
  </si>
  <si>
    <t>张哲文</t>
  </si>
  <si>
    <t>周全祥</t>
  </si>
  <si>
    <t>朱军</t>
  </si>
  <si>
    <t>陈真</t>
  </si>
  <si>
    <t>华元璞</t>
  </si>
  <si>
    <t>黄宁</t>
  </si>
  <si>
    <t>邸小龙</t>
  </si>
  <si>
    <t>姬航磊</t>
  </si>
  <si>
    <t>王海涛</t>
  </si>
  <si>
    <t>许燕文</t>
  </si>
  <si>
    <t>胡鹏云</t>
  </si>
  <si>
    <t>王祎男</t>
  </si>
  <si>
    <t>2014-2015学年第2学期班级成绩汇总表</t>
  </si>
  <si>
    <t>大学英语视听说(四)/必修课/1.5</t>
  </si>
  <si>
    <t>工程测量/选修课/2</t>
  </si>
  <si>
    <t>工程定额/选修课/1.5</t>
  </si>
  <si>
    <t>概率论与数理统计/必修课/3.5</t>
  </si>
  <si>
    <t>毛泽东思想和中国特色社会主义理论体系概论/必修课/6</t>
  </si>
  <si>
    <t>工程结构课程设计/实践课/1</t>
  </si>
  <si>
    <t>大学英语读写译(四)/必修课/2</t>
  </si>
  <si>
    <t>工程结构/必修课/3.5</t>
  </si>
  <si>
    <t>建设监理导论/选修课/1.5</t>
  </si>
  <si>
    <t>房屋建筑学课程设计/实践课/1</t>
  </si>
  <si>
    <t>数据库应用技术(Access)/拓展选修课/4</t>
  </si>
  <si>
    <t>电工电子技术基础Ⅱ/拓展选修课/2.5</t>
  </si>
  <si>
    <t>工程风险与保险/选修课/2</t>
  </si>
  <si>
    <t>工程项目投资融资/选修课/2</t>
  </si>
  <si>
    <t>认识实习/实践课/1</t>
  </si>
  <si>
    <t>工程估价(二)(案例)/选修课/2.5</t>
  </si>
  <si>
    <t>基建会计/选修课/2</t>
  </si>
  <si>
    <t>加权成绩2</t>
    <phoneticPr fontId="2" type="noConversion"/>
  </si>
  <si>
    <t>学分2</t>
    <phoneticPr fontId="2" type="noConversion"/>
  </si>
  <si>
    <t>综合成绩2</t>
    <phoneticPr fontId="2" type="noConversion"/>
  </si>
  <si>
    <t>总加权成绩</t>
    <phoneticPr fontId="1" type="noConversion"/>
  </si>
  <si>
    <t>总学分</t>
    <phoneticPr fontId="1" type="noConversion"/>
  </si>
  <si>
    <t>总综合成绩</t>
    <phoneticPr fontId="1" type="noConversion"/>
  </si>
  <si>
    <t>6级加分</t>
    <phoneticPr fontId="1" type="noConversion"/>
  </si>
  <si>
    <t>备注：标红的为有科目不及格的，序号标红的为一学年中有挂科情况</t>
    <phoneticPr fontId="2" type="noConversion"/>
  </si>
  <si>
    <t>最终成绩</t>
    <phoneticPr fontId="1" type="noConversion"/>
  </si>
  <si>
    <t>高等数学Ⅰ(一)/必修课/4.5</t>
  </si>
  <si>
    <t>工程力学/必修课/4.5</t>
  </si>
  <si>
    <t>工程制图Ⅰ/必修课/3</t>
  </si>
  <si>
    <t>土木工程与工程管理概论/必修课/1.5</t>
  </si>
  <si>
    <t>建筑材料/必修课/2</t>
  </si>
  <si>
    <t>高等数学Ⅰ(二)/必修课/6</t>
  </si>
  <si>
    <t>房屋建筑学/必修课/2.5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</si>
</sst>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b/>
      <sz val="11"/>
      <color indexed="8"/>
      <name val="宋体"/>
      <charset val="134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b/>
      <sz val="14"/>
      <color indexed="8"/>
      <name val="宋体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0" xfId="0" applyFill="1"/>
    <xf numFmtId="0" fontId="3" fillId="0" borderId="0" xfId="0" applyFont="1" applyFill="1" applyAlignment="1">
      <alignment horizontal="center" vertical="center"/>
    </xf>
    <xf numFmtId="0" fontId="4" fillId="0" borderId="0" xfId="0" applyFont="1" applyFill="1"/>
    <xf numFmtId="0" fontId="6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6" fillId="0" borderId="1" xfId="0" quotePrefix="1" applyNumberFormat="1" applyFont="1" applyFill="1" applyBorder="1" applyAlignment="1">
      <alignment horizontal="center" vertical="center"/>
    </xf>
    <xf numFmtId="0" fontId="6" fillId="0" borderId="1" xfId="0" quotePrefix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quotePrefix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4" fillId="0" borderId="0" xfId="0" applyNumberFormat="1" applyFont="1" applyFill="1"/>
    <xf numFmtId="0" fontId="6" fillId="0" borderId="1" xfId="0" applyFont="1" applyBorder="1" applyAlignment="1">
      <alignment horizontal="left" vertical="center"/>
    </xf>
    <xf numFmtId="0" fontId="6" fillId="0" borderId="1" xfId="0" quotePrefix="1" applyFont="1" applyBorder="1" applyAlignment="1">
      <alignment horizontal="left" vertical="center"/>
    </xf>
    <xf numFmtId="0" fontId="7" fillId="0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quotePrefix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2" xfId="0" quotePrefix="1" applyFont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/>
    <xf numFmtId="0" fontId="4" fillId="0" borderId="1" xfId="0" applyNumberFormat="1" applyFont="1" applyFill="1" applyBorder="1"/>
    <xf numFmtId="0" fontId="3" fillId="3" borderId="0" xfId="0" applyFont="1" applyFill="1" applyAlignment="1">
      <alignment horizontal="center" vertical="center"/>
    </xf>
    <xf numFmtId="0" fontId="6" fillId="3" borderId="1" xfId="0" quotePrefix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63"/>
  <sheetViews>
    <sheetView tabSelected="1" zoomScaleNormal="100" workbookViewId="0">
      <selection activeCell="U153" sqref="U153"/>
    </sheetView>
  </sheetViews>
  <sheetFormatPr defaultColWidth="5.625" defaultRowHeight="13.5" x14ac:dyDescent="0.15"/>
  <cols>
    <col min="1" max="1" width="5.75" style="5" bestFit="1" customWidth="1"/>
    <col min="2" max="2" width="10.875" style="5" customWidth="1"/>
    <col min="3" max="3" width="10.75" style="5" customWidth="1"/>
    <col min="4" max="4" width="8.625" style="5" customWidth="1"/>
    <col min="5" max="5" width="11.125" style="5" customWidth="1"/>
    <col min="6" max="6" width="9.25" style="5" customWidth="1"/>
    <col min="7" max="7" width="8" style="5" customWidth="1"/>
    <col min="8" max="8" width="12" style="5" customWidth="1"/>
    <col min="9" max="9" width="8.625" style="5" customWidth="1"/>
    <col min="10" max="10" width="8.125" style="5" customWidth="1"/>
    <col min="11" max="12" width="8.25" style="5" customWidth="1"/>
    <col min="13" max="13" width="8.125" style="5" customWidth="1"/>
    <col min="14" max="14" width="9.375" style="5" customWidth="1"/>
    <col min="15" max="15" width="8.375" style="5" customWidth="1"/>
    <col min="16" max="16" width="7.125" style="5" customWidth="1"/>
    <col min="17" max="17" width="8" style="5" customWidth="1"/>
    <col min="18" max="18" width="6.25" style="5" customWidth="1"/>
    <col min="19" max="19" width="6.75" style="5" customWidth="1"/>
    <col min="20" max="20" width="9.625" style="5" customWidth="1"/>
    <col min="21" max="21" width="11.375" style="4" customWidth="1"/>
    <col min="22" max="22" width="6.5" style="4" bestFit="1" customWidth="1"/>
    <col min="23" max="23" width="14.375" style="4" customWidth="1"/>
    <col min="24" max="24" width="5.625" style="5"/>
    <col min="25" max="25" width="10.5" style="5" bestFit="1" customWidth="1"/>
    <col min="26" max="26" width="7.375" style="5" customWidth="1"/>
    <col min="27" max="27" width="8.625" style="5" customWidth="1"/>
    <col min="28" max="28" width="7" style="5" customWidth="1"/>
    <col min="29" max="29" width="9.5" style="5" customWidth="1"/>
    <col min="30" max="30" width="8.75" style="5" customWidth="1"/>
    <col min="31" max="32" width="9.5" style="5" customWidth="1"/>
    <col min="33" max="33" width="7.875" style="5" customWidth="1"/>
    <col min="34" max="34" width="8.125" style="5" customWidth="1"/>
    <col min="35" max="35" width="8.375" style="5" customWidth="1"/>
    <col min="36" max="36" width="7.5" style="5" customWidth="1"/>
    <col min="37" max="37" width="8.625" style="5" customWidth="1"/>
    <col min="38" max="38" width="8" style="5" customWidth="1"/>
    <col min="39" max="39" width="9.375" style="5" customWidth="1"/>
    <col min="40" max="40" width="8.625" style="5" customWidth="1"/>
    <col min="41" max="41" width="7.375" style="5" customWidth="1"/>
    <col min="42" max="42" width="5.875" style="5" bestFit="1" customWidth="1"/>
    <col min="43" max="43" width="8.75" style="5" customWidth="1"/>
    <col min="44" max="44" width="7.75" style="5" customWidth="1"/>
    <col min="45" max="45" width="5.75" style="5" bestFit="1" customWidth="1"/>
    <col min="46" max="46" width="7" style="5" customWidth="1"/>
    <col min="47" max="47" width="7.25" style="5" customWidth="1"/>
    <col min="48" max="48" width="5.875" style="5" bestFit="1" customWidth="1"/>
    <col min="49" max="49" width="10" style="5" customWidth="1"/>
    <col min="50" max="50" width="6.375" style="5" customWidth="1"/>
    <col min="51" max="51" width="6.625" style="5" customWidth="1"/>
    <col min="52" max="52" width="7.25" style="5" customWidth="1"/>
    <col min="53" max="53" width="11.375" style="4" customWidth="1"/>
    <col min="54" max="54" width="7.375" style="4" customWidth="1"/>
    <col min="55" max="55" width="14.625" style="4" customWidth="1"/>
    <col min="56" max="56" width="14.125" style="4" customWidth="1"/>
    <col min="57" max="57" width="9.5" style="4" customWidth="1"/>
    <col min="58" max="58" width="14.625" style="4" customWidth="1"/>
    <col min="59" max="59" width="8.625" style="4" customWidth="1"/>
    <col min="60" max="60" width="16.875" style="16" customWidth="1"/>
    <col min="61" max="16384" width="5.625" style="5"/>
  </cols>
  <sheetData>
    <row r="1" spans="1:60" ht="13.5" customHeight="1" x14ac:dyDescent="0.15">
      <c r="A1" s="19"/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Y1" s="35" t="s">
        <v>171</v>
      </c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19"/>
    </row>
    <row r="2" spans="1:60" s="2" customFormat="1" ht="13.5" customHeight="1" x14ac:dyDescent="0.15">
      <c r="A2" s="19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1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19"/>
      <c r="BE2" s="4"/>
      <c r="BF2" s="4"/>
      <c r="BG2" s="4"/>
      <c r="BH2" s="16"/>
    </row>
    <row r="3" spans="1:60" ht="81.75" customHeight="1" x14ac:dyDescent="0.15">
      <c r="A3" s="10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7" t="s">
        <v>198</v>
      </c>
      <c r="R3" s="7" t="s">
        <v>199</v>
      </c>
      <c r="S3" s="7" t="s">
        <v>200</v>
      </c>
      <c r="T3" s="21" t="s">
        <v>201</v>
      </c>
      <c r="U3" s="26" t="s">
        <v>17</v>
      </c>
      <c r="V3" s="26" t="s">
        <v>18</v>
      </c>
      <c r="W3" s="26" t="s">
        <v>19</v>
      </c>
      <c r="X3" s="8"/>
      <c r="Y3" s="6" t="s">
        <v>2</v>
      </c>
      <c r="Z3" s="6" t="s">
        <v>3</v>
      </c>
      <c r="AA3" s="6" t="s">
        <v>172</v>
      </c>
      <c r="AB3" s="6" t="s">
        <v>173</v>
      </c>
      <c r="AC3" s="6" t="s">
        <v>174</v>
      </c>
      <c r="AD3" s="6" t="s">
        <v>175</v>
      </c>
      <c r="AE3" s="6" t="s">
        <v>176</v>
      </c>
      <c r="AF3" s="6" t="s">
        <v>177</v>
      </c>
      <c r="AG3" s="6" t="s">
        <v>178</v>
      </c>
      <c r="AH3" s="6" t="s">
        <v>179</v>
      </c>
      <c r="AI3" s="6" t="s">
        <v>12</v>
      </c>
      <c r="AJ3" s="6" t="s">
        <v>180</v>
      </c>
      <c r="AK3" s="6" t="s">
        <v>181</v>
      </c>
      <c r="AL3" s="6" t="s">
        <v>182</v>
      </c>
      <c r="AM3" s="6" t="s">
        <v>183</v>
      </c>
      <c r="AN3" s="6" t="s">
        <v>184</v>
      </c>
      <c r="AO3" s="6" t="s">
        <v>185</v>
      </c>
      <c r="AP3" s="6" t="s">
        <v>186</v>
      </c>
      <c r="AQ3" s="6" t="s">
        <v>187</v>
      </c>
      <c r="AR3" s="6" t="s">
        <v>13</v>
      </c>
      <c r="AS3" s="6" t="s">
        <v>188</v>
      </c>
      <c r="AT3" s="7" t="s">
        <v>199</v>
      </c>
      <c r="AU3" s="7" t="s">
        <v>200</v>
      </c>
      <c r="AV3" s="7" t="s">
        <v>202</v>
      </c>
      <c r="AW3" s="7" t="s">
        <v>8</v>
      </c>
      <c r="AX3" s="7" t="s">
        <v>173</v>
      </c>
      <c r="AY3" s="7" t="s">
        <v>203</v>
      </c>
      <c r="AZ3" s="7" t="s">
        <v>204</v>
      </c>
      <c r="BA3" s="26" t="s">
        <v>189</v>
      </c>
      <c r="BB3" s="26" t="s">
        <v>190</v>
      </c>
      <c r="BC3" s="26" t="s">
        <v>191</v>
      </c>
      <c r="BD3" s="26" t="s">
        <v>192</v>
      </c>
      <c r="BE3" s="26" t="s">
        <v>193</v>
      </c>
      <c r="BF3" s="26" t="s">
        <v>194</v>
      </c>
      <c r="BG3" s="26" t="s">
        <v>195</v>
      </c>
      <c r="BH3" s="28" t="s">
        <v>197</v>
      </c>
    </row>
    <row r="4" spans="1:60" x14ac:dyDescent="0.15">
      <c r="A4" s="3">
        <v>1</v>
      </c>
      <c r="B4" s="11">
        <v>130906327</v>
      </c>
      <c r="C4" s="12" t="s">
        <v>143</v>
      </c>
      <c r="D4" s="13">
        <v>92</v>
      </c>
      <c r="E4" s="13">
        <v>88</v>
      </c>
      <c r="F4" s="13">
        <v>74</v>
      </c>
      <c r="G4" s="13">
        <v>86</v>
      </c>
      <c r="H4" s="13">
        <v>85</v>
      </c>
      <c r="I4" s="13">
        <v>94</v>
      </c>
      <c r="J4" s="13">
        <v>95</v>
      </c>
      <c r="K4" s="13">
        <v>99</v>
      </c>
      <c r="L4" s="12" t="s">
        <v>21</v>
      </c>
      <c r="M4" s="13">
        <v>90</v>
      </c>
      <c r="N4" s="12" t="s">
        <v>21</v>
      </c>
      <c r="O4" s="12" t="s">
        <v>21</v>
      </c>
      <c r="P4" s="12" t="s">
        <v>21</v>
      </c>
      <c r="Q4" s="12"/>
      <c r="R4" s="12"/>
      <c r="S4" s="12"/>
      <c r="T4" s="22"/>
      <c r="U4" s="27">
        <f>D4*2.5+E4*3+F4*2+G4*2+H4*3+I4*4+J4*2.5+K4*3+M4*2</f>
        <v>2159.5</v>
      </c>
      <c r="V4" s="27">
        <v>24</v>
      </c>
      <c r="W4" s="27">
        <f>U4/V4</f>
        <v>89.979166666666671</v>
      </c>
      <c r="X4" s="9"/>
      <c r="Y4" s="11">
        <v>130906327</v>
      </c>
      <c r="Z4" s="12" t="s">
        <v>143</v>
      </c>
      <c r="AA4" s="13">
        <v>71</v>
      </c>
      <c r="AB4" s="13">
        <v>93</v>
      </c>
      <c r="AC4" s="13">
        <v>89</v>
      </c>
      <c r="AD4" s="13">
        <v>98</v>
      </c>
      <c r="AE4" s="13">
        <v>94</v>
      </c>
      <c r="AF4" s="11">
        <v>85</v>
      </c>
      <c r="AG4" s="13">
        <v>87</v>
      </c>
      <c r="AH4" s="13">
        <v>93</v>
      </c>
      <c r="AI4" s="13">
        <v>89</v>
      </c>
      <c r="AJ4" s="12" t="s">
        <v>21</v>
      </c>
      <c r="AK4" s="12" t="s">
        <v>21</v>
      </c>
      <c r="AL4" s="12" t="s">
        <v>21</v>
      </c>
      <c r="AM4" s="12" t="s">
        <v>21</v>
      </c>
      <c r="AN4" s="12" t="s">
        <v>21</v>
      </c>
      <c r="AO4" s="12" t="s">
        <v>21</v>
      </c>
      <c r="AP4" s="12" t="s">
        <v>21</v>
      </c>
      <c r="AQ4" s="12" t="s">
        <v>21</v>
      </c>
      <c r="AR4" s="12" t="s">
        <v>21</v>
      </c>
      <c r="AS4" s="12" t="s">
        <v>21</v>
      </c>
      <c r="AT4" s="12"/>
      <c r="AU4" s="12"/>
      <c r="AV4" s="12"/>
      <c r="AW4" s="12"/>
      <c r="AX4" s="12"/>
      <c r="AY4" s="12"/>
      <c r="AZ4" s="12"/>
      <c r="BA4" s="27">
        <f>AA4*1.5+AB4*2+AC4*1.5+AD4*3.5+AE4*6+AF4*1+AG4*2+AH4*3.5+AI4*2</f>
        <v>2095.5</v>
      </c>
      <c r="BB4" s="27">
        <v>23</v>
      </c>
      <c r="BC4" s="27">
        <f>BA4/BB4</f>
        <v>91.108695652173907</v>
      </c>
      <c r="BD4" s="29">
        <f>BA4+U4</f>
        <v>4255</v>
      </c>
      <c r="BE4" s="29">
        <f>BB4+V4</f>
        <v>47</v>
      </c>
      <c r="BF4" s="29">
        <f>BD4/BE4</f>
        <v>90.531914893617028</v>
      </c>
      <c r="BG4" s="29">
        <v>0</v>
      </c>
      <c r="BH4" s="30">
        <f>BD4/BE4+BG4</f>
        <v>90.531914893617028</v>
      </c>
    </row>
    <row r="5" spans="1:60" x14ac:dyDescent="0.15">
      <c r="A5" s="3">
        <v>2</v>
      </c>
      <c r="B5" s="11">
        <v>130906132</v>
      </c>
      <c r="C5" s="12" t="s">
        <v>57</v>
      </c>
      <c r="D5" s="13">
        <v>84</v>
      </c>
      <c r="E5" s="13">
        <v>92</v>
      </c>
      <c r="F5" s="13">
        <v>86</v>
      </c>
      <c r="G5" s="13">
        <v>90</v>
      </c>
      <c r="H5" s="13">
        <v>91</v>
      </c>
      <c r="I5" s="13">
        <v>93</v>
      </c>
      <c r="J5" s="13">
        <v>95</v>
      </c>
      <c r="K5" s="13">
        <v>83</v>
      </c>
      <c r="L5" s="12" t="s">
        <v>21</v>
      </c>
      <c r="M5" s="13">
        <v>90</v>
      </c>
      <c r="N5" s="12" t="s">
        <v>21</v>
      </c>
      <c r="O5" s="12" t="s">
        <v>21</v>
      </c>
      <c r="P5" s="12" t="s">
        <v>21</v>
      </c>
      <c r="Q5" s="12"/>
      <c r="R5" s="12"/>
      <c r="S5" s="12"/>
      <c r="T5" s="22"/>
      <c r="U5" s="27">
        <f>D5*2.5+E5*3+F5*2+G5*2+H5*3+I5*4+J5*2.5+K5*3+M5*2</f>
        <v>2149.5</v>
      </c>
      <c r="V5" s="27">
        <v>24</v>
      </c>
      <c r="W5" s="27">
        <f>U5/V5</f>
        <v>89.5625</v>
      </c>
      <c r="X5" s="9"/>
      <c r="Y5" s="11">
        <v>130906132</v>
      </c>
      <c r="Z5" s="12" t="s">
        <v>57</v>
      </c>
      <c r="AA5" s="13">
        <v>71</v>
      </c>
      <c r="AB5" s="13">
        <v>87</v>
      </c>
      <c r="AC5" s="13">
        <v>89</v>
      </c>
      <c r="AD5" s="13">
        <v>97</v>
      </c>
      <c r="AE5" s="13">
        <v>89</v>
      </c>
      <c r="AF5" s="11">
        <v>85</v>
      </c>
      <c r="AG5" s="13">
        <v>88</v>
      </c>
      <c r="AH5" s="13">
        <v>89</v>
      </c>
      <c r="AI5" s="13">
        <v>87</v>
      </c>
      <c r="AJ5" s="12" t="s">
        <v>21</v>
      </c>
      <c r="AK5" s="12" t="s">
        <v>21</v>
      </c>
      <c r="AL5" s="12" t="s">
        <v>21</v>
      </c>
      <c r="AM5" s="12" t="s">
        <v>21</v>
      </c>
      <c r="AN5" s="12" t="s">
        <v>21</v>
      </c>
      <c r="AO5" s="12" t="s">
        <v>21</v>
      </c>
      <c r="AP5" s="12" t="s">
        <v>21</v>
      </c>
      <c r="AQ5" s="12" t="s">
        <v>21</v>
      </c>
      <c r="AR5" s="12" t="s">
        <v>21</v>
      </c>
      <c r="AS5" s="12" t="s">
        <v>21</v>
      </c>
      <c r="AT5" s="12"/>
      <c r="AU5" s="12"/>
      <c r="AV5" s="12"/>
      <c r="AW5" s="12"/>
      <c r="AX5" s="12"/>
      <c r="AY5" s="12"/>
      <c r="AZ5" s="12"/>
      <c r="BA5" s="27">
        <f>AA5*1.5+AB5*2+AC5*1.5+AD5*3.5+AE5*6+AF5*1+AG5*2+AH5*3.5+AI5*2</f>
        <v>2034</v>
      </c>
      <c r="BB5" s="27">
        <v>23</v>
      </c>
      <c r="BC5" s="27">
        <f>BA5/BB5</f>
        <v>88.434782608695656</v>
      </c>
      <c r="BD5" s="29">
        <f>BA5+U5</f>
        <v>4183.5</v>
      </c>
      <c r="BE5" s="29">
        <f>BB5+V5</f>
        <v>47</v>
      </c>
      <c r="BF5" s="29">
        <f>BD5/BE5</f>
        <v>89.010638297872347</v>
      </c>
      <c r="BG5" s="29">
        <v>1</v>
      </c>
      <c r="BH5" s="30">
        <f>BD5/BE5+BG5</f>
        <v>90.010638297872347</v>
      </c>
    </row>
    <row r="6" spans="1:60" x14ac:dyDescent="0.15">
      <c r="A6" s="3">
        <v>3</v>
      </c>
      <c r="B6" s="11">
        <v>130906112</v>
      </c>
      <c r="C6" s="12" t="s">
        <v>37</v>
      </c>
      <c r="D6" s="13">
        <v>85</v>
      </c>
      <c r="E6" s="13">
        <v>93</v>
      </c>
      <c r="F6" s="13">
        <v>83</v>
      </c>
      <c r="G6" s="13">
        <v>87</v>
      </c>
      <c r="H6" s="13">
        <v>95</v>
      </c>
      <c r="I6" s="13">
        <v>91</v>
      </c>
      <c r="J6" s="13">
        <v>93</v>
      </c>
      <c r="K6" s="13">
        <v>96</v>
      </c>
      <c r="L6" s="12" t="s">
        <v>21</v>
      </c>
      <c r="M6" s="13">
        <v>90</v>
      </c>
      <c r="N6" s="12" t="s">
        <v>21</v>
      </c>
      <c r="O6" s="12" t="s">
        <v>21</v>
      </c>
      <c r="P6" s="12" t="s">
        <v>21</v>
      </c>
      <c r="Q6" s="12"/>
      <c r="R6" s="12"/>
      <c r="S6" s="12"/>
      <c r="T6" s="22"/>
      <c r="U6" s="27">
        <f>D6*2.5+E6*3+F6*2+G6*2+H6*3+I6*4+J6*2.5+K6*3+M6*2</f>
        <v>2181</v>
      </c>
      <c r="V6" s="27">
        <v>24</v>
      </c>
      <c r="W6" s="27">
        <f>U6/V6</f>
        <v>90.875</v>
      </c>
      <c r="X6" s="9"/>
      <c r="Y6" s="11">
        <v>130906112</v>
      </c>
      <c r="Z6" s="12" t="s">
        <v>37</v>
      </c>
      <c r="AA6" s="13">
        <v>73</v>
      </c>
      <c r="AB6" s="13">
        <v>91</v>
      </c>
      <c r="AC6" s="13">
        <v>89</v>
      </c>
      <c r="AD6" s="13">
        <v>79</v>
      </c>
      <c r="AE6" s="13">
        <v>91</v>
      </c>
      <c r="AF6" s="11">
        <v>85</v>
      </c>
      <c r="AG6" s="13">
        <v>94</v>
      </c>
      <c r="AH6" s="13">
        <v>92</v>
      </c>
      <c r="AI6" s="13">
        <v>86</v>
      </c>
      <c r="AJ6" s="12" t="s">
        <v>21</v>
      </c>
      <c r="AK6" s="12" t="s">
        <v>21</v>
      </c>
      <c r="AL6" s="12" t="s">
        <v>21</v>
      </c>
      <c r="AM6" s="12" t="s">
        <v>21</v>
      </c>
      <c r="AN6" s="12" t="s">
        <v>21</v>
      </c>
      <c r="AO6" s="12" t="s">
        <v>21</v>
      </c>
      <c r="AP6" s="12" t="s">
        <v>21</v>
      </c>
      <c r="AQ6" s="12" t="s">
        <v>21</v>
      </c>
      <c r="AR6" s="12" t="s">
        <v>21</v>
      </c>
      <c r="AS6" s="12" t="s">
        <v>21</v>
      </c>
      <c r="AT6" s="12"/>
      <c r="AU6" s="12"/>
      <c r="AV6" s="12"/>
      <c r="AW6" s="12"/>
      <c r="AX6" s="12"/>
      <c r="AY6" s="12"/>
      <c r="AZ6" s="12"/>
      <c r="BA6" s="27">
        <f>AA6*1.5+AB6*2+AC6*1.5+AD6*3.5+AE6*6+AF6*1+AG6*2+AH6*3.5+AI6*2</f>
        <v>2014.5</v>
      </c>
      <c r="BB6" s="27">
        <v>23</v>
      </c>
      <c r="BC6" s="27">
        <f>BA6/BB6</f>
        <v>87.586956521739125</v>
      </c>
      <c r="BD6" s="29">
        <f>BA6+U6</f>
        <v>4195.5</v>
      </c>
      <c r="BE6" s="29">
        <f>BB6+V6</f>
        <v>47</v>
      </c>
      <c r="BF6" s="29">
        <f>BD6/BE6</f>
        <v>89.265957446808514</v>
      </c>
      <c r="BG6" s="29">
        <v>0</v>
      </c>
      <c r="BH6" s="30">
        <f>BD6/BE6+BG6</f>
        <v>89.265957446808514</v>
      </c>
    </row>
    <row r="7" spans="1:60" x14ac:dyDescent="0.15">
      <c r="A7" s="3">
        <v>4</v>
      </c>
      <c r="B7" s="11">
        <v>130906337</v>
      </c>
      <c r="C7" s="12" t="s">
        <v>153</v>
      </c>
      <c r="D7" s="13">
        <v>76</v>
      </c>
      <c r="E7" s="13">
        <v>88</v>
      </c>
      <c r="F7" s="13">
        <v>77</v>
      </c>
      <c r="G7" s="13">
        <v>86</v>
      </c>
      <c r="H7" s="13">
        <v>87</v>
      </c>
      <c r="I7" s="13">
        <v>93</v>
      </c>
      <c r="J7" s="13">
        <v>95</v>
      </c>
      <c r="K7" s="13">
        <v>87</v>
      </c>
      <c r="L7" s="13">
        <v>86</v>
      </c>
      <c r="M7" s="12" t="s">
        <v>21</v>
      </c>
      <c r="N7" s="12" t="s">
        <v>21</v>
      </c>
      <c r="O7" s="12" t="s">
        <v>21</v>
      </c>
      <c r="P7" s="12" t="s">
        <v>21</v>
      </c>
      <c r="Q7" s="12"/>
      <c r="R7" s="12"/>
      <c r="S7" s="12"/>
      <c r="T7" s="22"/>
      <c r="U7" s="27">
        <f>D7*2.5+E7*3+F7*2+G7*2+H7*3+I7*4+J7*2.5+K7*3+L7*2</f>
        <v>2083.5</v>
      </c>
      <c r="V7" s="27">
        <v>24</v>
      </c>
      <c r="W7" s="27">
        <f>U7/V7</f>
        <v>86.8125</v>
      </c>
      <c r="X7" s="9"/>
      <c r="Y7" s="11">
        <v>130906337</v>
      </c>
      <c r="Z7" s="12" t="s">
        <v>153</v>
      </c>
      <c r="AA7" s="13">
        <v>77</v>
      </c>
      <c r="AB7" s="13">
        <v>92</v>
      </c>
      <c r="AC7" s="13">
        <v>90</v>
      </c>
      <c r="AD7" s="13">
        <v>98</v>
      </c>
      <c r="AE7" s="13">
        <v>88</v>
      </c>
      <c r="AF7" s="11">
        <v>85</v>
      </c>
      <c r="AG7" s="13">
        <v>95</v>
      </c>
      <c r="AH7" s="13">
        <v>89</v>
      </c>
      <c r="AI7" s="12" t="s">
        <v>21</v>
      </c>
      <c r="AJ7" s="12" t="s">
        <v>21</v>
      </c>
      <c r="AK7" s="12" t="s">
        <v>21</v>
      </c>
      <c r="AL7" s="12" t="s">
        <v>21</v>
      </c>
      <c r="AM7" s="12" t="s">
        <v>21</v>
      </c>
      <c r="AN7" s="12" t="s">
        <v>21</v>
      </c>
      <c r="AO7" s="12" t="s">
        <v>21</v>
      </c>
      <c r="AP7" s="12" t="s">
        <v>21</v>
      </c>
      <c r="AQ7" s="12" t="s">
        <v>21</v>
      </c>
      <c r="AR7" s="13">
        <v>90</v>
      </c>
      <c r="AS7" s="12" t="s">
        <v>21</v>
      </c>
      <c r="AT7" s="12"/>
      <c r="AU7" s="12"/>
      <c r="AV7" s="12"/>
      <c r="AW7" s="12"/>
      <c r="AX7" s="12"/>
      <c r="AY7" s="12"/>
      <c r="AZ7" s="12"/>
      <c r="BA7" s="27">
        <f>AA7*1.5+AB7*2+AC7*1.5+AD7*3.5+AE7*6+AF7*1+AG7*2+AH7*3.5+AR7*2</f>
        <v>2072</v>
      </c>
      <c r="BB7" s="27">
        <v>23</v>
      </c>
      <c r="BC7" s="27">
        <f>BA7/BB7</f>
        <v>90.086956521739125</v>
      </c>
      <c r="BD7" s="29">
        <f>BA7+U7</f>
        <v>4155.5</v>
      </c>
      <c r="BE7" s="29">
        <f>BB7+V7</f>
        <v>47</v>
      </c>
      <c r="BF7" s="29">
        <f>BD7/BE7</f>
        <v>88.414893617021278</v>
      </c>
      <c r="BG7" s="29">
        <v>0</v>
      </c>
      <c r="BH7" s="30">
        <f>BD7/BE7+BG7</f>
        <v>88.414893617021278</v>
      </c>
    </row>
    <row r="8" spans="1:60" x14ac:dyDescent="0.15">
      <c r="A8" s="3">
        <v>5</v>
      </c>
      <c r="B8" s="11">
        <v>130906205</v>
      </c>
      <c r="C8" s="12" t="s">
        <v>77</v>
      </c>
      <c r="D8" s="13">
        <v>91</v>
      </c>
      <c r="E8" s="13">
        <v>91</v>
      </c>
      <c r="F8" s="13">
        <v>89</v>
      </c>
      <c r="G8" s="13">
        <v>87</v>
      </c>
      <c r="H8" s="13">
        <v>86</v>
      </c>
      <c r="I8" s="13">
        <v>92</v>
      </c>
      <c r="J8" s="13">
        <v>95</v>
      </c>
      <c r="K8" s="13">
        <v>95</v>
      </c>
      <c r="L8" s="13">
        <v>80</v>
      </c>
      <c r="M8" s="13">
        <v>77</v>
      </c>
      <c r="N8" s="12" t="s">
        <v>21</v>
      </c>
      <c r="O8" s="12" t="s">
        <v>21</v>
      </c>
      <c r="P8" s="12" t="s">
        <v>21</v>
      </c>
      <c r="Q8" s="12"/>
      <c r="R8" s="12"/>
      <c r="S8" s="12"/>
      <c r="T8" s="22"/>
      <c r="U8" s="27">
        <f>D8*2.5+E8*3+F8*2+G8*2+H8*3+I8*4+J8*2.5+K8*3+L8*2+M8*2</f>
        <v>2315</v>
      </c>
      <c r="V8" s="27">
        <v>26</v>
      </c>
      <c r="W8" s="27">
        <f>U8/V8</f>
        <v>89.038461538461533</v>
      </c>
      <c r="X8" s="9"/>
      <c r="Y8" s="11">
        <v>130906205</v>
      </c>
      <c r="Z8" s="12" t="s">
        <v>77</v>
      </c>
      <c r="AA8" s="13">
        <v>88</v>
      </c>
      <c r="AB8" s="13">
        <v>87</v>
      </c>
      <c r="AC8" s="13">
        <v>91</v>
      </c>
      <c r="AD8" s="13">
        <v>93</v>
      </c>
      <c r="AE8" s="13">
        <v>81</v>
      </c>
      <c r="AF8" s="11">
        <v>85</v>
      </c>
      <c r="AG8" s="13">
        <v>93</v>
      </c>
      <c r="AH8" s="13">
        <v>89</v>
      </c>
      <c r="AI8" s="12" t="s">
        <v>21</v>
      </c>
      <c r="AJ8" s="12" t="s">
        <v>21</v>
      </c>
      <c r="AK8" s="12" t="s">
        <v>21</v>
      </c>
      <c r="AL8" s="12" t="s">
        <v>21</v>
      </c>
      <c r="AM8" s="12" t="s">
        <v>21</v>
      </c>
      <c r="AN8" s="12" t="s">
        <v>21</v>
      </c>
      <c r="AO8" s="12" t="s">
        <v>21</v>
      </c>
      <c r="AP8" s="12" t="s">
        <v>21</v>
      </c>
      <c r="AQ8" s="12" t="s">
        <v>21</v>
      </c>
      <c r="AR8" s="12" t="s">
        <v>21</v>
      </c>
      <c r="AS8" s="12" t="s">
        <v>21</v>
      </c>
      <c r="AT8" s="12"/>
      <c r="AU8" s="12"/>
      <c r="AV8" s="12"/>
      <c r="AW8" s="12"/>
      <c r="AX8" s="12"/>
      <c r="AY8" s="12"/>
      <c r="AZ8" s="12"/>
      <c r="BA8" s="27">
        <f>AA8*1.5+AB8*2+AC8*1.5+AD8*3.5+AE8*6+AF8*1+AG8*2+AH8*3.5</f>
        <v>1836.5</v>
      </c>
      <c r="BB8" s="27">
        <v>21</v>
      </c>
      <c r="BC8" s="27">
        <f>BA8/BB8</f>
        <v>87.452380952380949</v>
      </c>
      <c r="BD8" s="29">
        <f>BA8+U8</f>
        <v>4151.5</v>
      </c>
      <c r="BE8" s="29">
        <f>BB8+V8</f>
        <v>47</v>
      </c>
      <c r="BF8" s="29">
        <f>BD8/BE8</f>
        <v>88.329787234042556</v>
      </c>
      <c r="BG8" s="29">
        <v>0</v>
      </c>
      <c r="BH8" s="30">
        <f>BD8/BE8+BG8</f>
        <v>88.329787234042556</v>
      </c>
    </row>
    <row r="9" spans="1:60" x14ac:dyDescent="0.15">
      <c r="A9" s="3">
        <v>6</v>
      </c>
      <c r="B9" s="11">
        <v>130906315</v>
      </c>
      <c r="C9" s="12" t="s">
        <v>131</v>
      </c>
      <c r="D9" s="13">
        <v>83</v>
      </c>
      <c r="E9" s="13">
        <v>90</v>
      </c>
      <c r="F9" s="13">
        <v>77</v>
      </c>
      <c r="G9" s="13">
        <v>82</v>
      </c>
      <c r="H9" s="13">
        <v>87</v>
      </c>
      <c r="I9" s="13">
        <v>99</v>
      </c>
      <c r="J9" s="13">
        <v>87</v>
      </c>
      <c r="K9" s="13">
        <v>83</v>
      </c>
      <c r="L9" s="13">
        <v>87</v>
      </c>
      <c r="M9" s="13">
        <v>90</v>
      </c>
      <c r="N9" s="12" t="s">
        <v>21</v>
      </c>
      <c r="O9" s="12" t="s">
        <v>21</v>
      </c>
      <c r="P9" s="12" t="s">
        <v>21</v>
      </c>
      <c r="Q9" s="12"/>
      <c r="R9" s="12"/>
      <c r="S9" s="12"/>
      <c r="T9" s="22"/>
      <c r="U9" s="27">
        <f>D9*2.5+E9*3+F9*2+G9*2+H9*3+I9*4+J9*2.5+K9*3+L9*2+M9*2</f>
        <v>2273</v>
      </c>
      <c r="V9" s="27">
        <v>26</v>
      </c>
      <c r="W9" s="27">
        <f>U9/V9</f>
        <v>87.42307692307692</v>
      </c>
      <c r="X9" s="9"/>
      <c r="Y9" s="11">
        <v>130906315</v>
      </c>
      <c r="Z9" s="12" t="s">
        <v>131</v>
      </c>
      <c r="AA9" s="13">
        <v>70</v>
      </c>
      <c r="AB9" s="13">
        <v>90</v>
      </c>
      <c r="AC9" s="13">
        <v>89</v>
      </c>
      <c r="AD9" s="13">
        <v>93</v>
      </c>
      <c r="AE9" s="13">
        <v>88</v>
      </c>
      <c r="AF9" s="11">
        <v>75</v>
      </c>
      <c r="AG9" s="13">
        <v>81</v>
      </c>
      <c r="AH9" s="13">
        <v>92</v>
      </c>
      <c r="AI9" s="12" t="s">
        <v>21</v>
      </c>
      <c r="AJ9" s="12" t="s">
        <v>21</v>
      </c>
      <c r="AK9" s="12" t="s">
        <v>21</v>
      </c>
      <c r="AL9" s="12" t="s">
        <v>21</v>
      </c>
      <c r="AM9" s="12" t="s">
        <v>21</v>
      </c>
      <c r="AN9" s="12" t="s">
        <v>21</v>
      </c>
      <c r="AO9" s="12" t="s">
        <v>21</v>
      </c>
      <c r="AP9" s="12" t="s">
        <v>21</v>
      </c>
      <c r="AQ9" s="12" t="s">
        <v>21</v>
      </c>
      <c r="AR9" s="12" t="s">
        <v>21</v>
      </c>
      <c r="AS9" s="12" t="s">
        <v>21</v>
      </c>
      <c r="AT9" s="12"/>
      <c r="AU9" s="12"/>
      <c r="AV9" s="12"/>
      <c r="AW9" s="12"/>
      <c r="AX9" s="12"/>
      <c r="AY9" s="12"/>
      <c r="AZ9" s="12"/>
      <c r="BA9" s="27">
        <f>AA9*1.5+AB9*2+AC9*1.5+AD9*3.5+AE9*6+AF9*1+AG9*2+AH9*3.5</f>
        <v>1831</v>
      </c>
      <c r="BB9" s="27">
        <v>21</v>
      </c>
      <c r="BC9" s="27">
        <f>BA9/BB9</f>
        <v>87.19047619047619</v>
      </c>
      <c r="BD9" s="29">
        <f>BA9+U9</f>
        <v>4104</v>
      </c>
      <c r="BE9" s="29">
        <f>BB9+V9</f>
        <v>47</v>
      </c>
      <c r="BF9" s="29">
        <f>BD9/BE9</f>
        <v>87.319148936170208</v>
      </c>
      <c r="BG9" s="29">
        <v>1</v>
      </c>
      <c r="BH9" s="30">
        <f>BD9/BE9+BG9</f>
        <v>88.319148936170208</v>
      </c>
    </row>
    <row r="10" spans="1:60" s="2" customFormat="1" x14ac:dyDescent="0.15">
      <c r="A10" s="3">
        <v>7</v>
      </c>
      <c r="B10" s="11">
        <v>130906247</v>
      </c>
      <c r="C10" s="12" t="s">
        <v>116</v>
      </c>
      <c r="D10" s="13">
        <v>88</v>
      </c>
      <c r="E10" s="13">
        <v>87</v>
      </c>
      <c r="F10" s="13">
        <v>64</v>
      </c>
      <c r="G10" s="13">
        <v>90</v>
      </c>
      <c r="H10" s="13">
        <v>87</v>
      </c>
      <c r="I10" s="13">
        <v>100</v>
      </c>
      <c r="J10" s="13">
        <v>91</v>
      </c>
      <c r="K10" s="13">
        <v>99</v>
      </c>
      <c r="L10" s="13">
        <v>83</v>
      </c>
      <c r="M10" s="13">
        <v>80</v>
      </c>
      <c r="N10" s="12" t="s">
        <v>21</v>
      </c>
      <c r="O10" s="12" t="s">
        <v>21</v>
      </c>
      <c r="P10" s="12" t="s">
        <v>21</v>
      </c>
      <c r="Q10" s="12"/>
      <c r="R10" s="12"/>
      <c r="S10" s="12"/>
      <c r="T10" s="22"/>
      <c r="U10" s="27">
        <f>D10*2.5+E10*3+F10*2+G10*2+H10*3+I10*4+J10*2.5+K10*3+L10*2+M10*2</f>
        <v>2300.5</v>
      </c>
      <c r="V10" s="27">
        <v>26</v>
      </c>
      <c r="W10" s="27">
        <f>U10/V10</f>
        <v>88.480769230769226</v>
      </c>
      <c r="X10" s="9"/>
      <c r="Y10" s="11">
        <v>130906247</v>
      </c>
      <c r="Z10" s="12" t="s">
        <v>116</v>
      </c>
      <c r="AA10" s="13">
        <v>73</v>
      </c>
      <c r="AB10" s="13">
        <v>91</v>
      </c>
      <c r="AC10" s="13">
        <v>86</v>
      </c>
      <c r="AD10" s="13">
        <v>94</v>
      </c>
      <c r="AE10" s="13">
        <v>87</v>
      </c>
      <c r="AF10" s="11">
        <v>85</v>
      </c>
      <c r="AG10" s="13">
        <v>85</v>
      </c>
      <c r="AH10" s="13">
        <v>82</v>
      </c>
      <c r="AI10" s="12" t="s">
        <v>21</v>
      </c>
      <c r="AJ10" s="12" t="s">
        <v>21</v>
      </c>
      <c r="AK10" s="12" t="s">
        <v>21</v>
      </c>
      <c r="AL10" s="12" t="s">
        <v>21</v>
      </c>
      <c r="AM10" s="12" t="s">
        <v>21</v>
      </c>
      <c r="AN10" s="12" t="s">
        <v>21</v>
      </c>
      <c r="AO10" s="12" t="s">
        <v>21</v>
      </c>
      <c r="AP10" s="12" t="s">
        <v>21</v>
      </c>
      <c r="AQ10" s="12" t="s">
        <v>21</v>
      </c>
      <c r="AR10" s="12" t="s">
        <v>21</v>
      </c>
      <c r="AS10" s="12" t="s">
        <v>21</v>
      </c>
      <c r="AT10" s="12"/>
      <c r="AU10" s="12"/>
      <c r="AV10" s="12"/>
      <c r="AW10" s="12"/>
      <c r="AX10" s="12"/>
      <c r="AY10" s="12"/>
      <c r="AZ10" s="12"/>
      <c r="BA10" s="27">
        <f>AA10*1.5+AB10*2+AC10*1.5+AD10*3.5+AE10*6+AF10*1+AG10*2+AH10*3.5</f>
        <v>1813.5</v>
      </c>
      <c r="BB10" s="27">
        <v>21</v>
      </c>
      <c r="BC10" s="27">
        <f>BA10/BB10</f>
        <v>86.357142857142861</v>
      </c>
      <c r="BD10" s="29">
        <f>BA10+U10</f>
        <v>4114</v>
      </c>
      <c r="BE10" s="29">
        <f>BB10+V10</f>
        <v>47</v>
      </c>
      <c r="BF10" s="29">
        <f>BD10/BE10</f>
        <v>87.531914893617028</v>
      </c>
      <c r="BG10" s="29">
        <v>0</v>
      </c>
      <c r="BH10" s="30">
        <f>BD10/BE10+BG10</f>
        <v>87.531914893617028</v>
      </c>
    </row>
    <row r="11" spans="1:60" s="2" customFormat="1" x14ac:dyDescent="0.15">
      <c r="A11" s="3">
        <v>8</v>
      </c>
      <c r="B11" s="11">
        <v>130906341</v>
      </c>
      <c r="C11" s="12" t="s">
        <v>157</v>
      </c>
      <c r="D11" s="13">
        <v>78</v>
      </c>
      <c r="E11" s="13">
        <v>87</v>
      </c>
      <c r="F11" s="13">
        <v>82</v>
      </c>
      <c r="G11" s="13">
        <v>90</v>
      </c>
      <c r="H11" s="13">
        <v>80</v>
      </c>
      <c r="I11" s="13">
        <v>86</v>
      </c>
      <c r="J11" s="13">
        <v>94</v>
      </c>
      <c r="K11" s="13">
        <v>99</v>
      </c>
      <c r="L11" s="13">
        <v>93</v>
      </c>
      <c r="M11" s="13">
        <v>88</v>
      </c>
      <c r="N11" s="12" t="s">
        <v>21</v>
      </c>
      <c r="O11" s="12" t="s">
        <v>21</v>
      </c>
      <c r="P11" s="12" t="s">
        <v>21</v>
      </c>
      <c r="Q11" s="12"/>
      <c r="R11" s="12"/>
      <c r="S11" s="12"/>
      <c r="T11" s="22"/>
      <c r="U11" s="27">
        <f>D11*2.5+E11*3+F11*2+G11*2+H11*3+I11*4+J11*2.5+K11*3+L11*2+M11*2</f>
        <v>2278</v>
      </c>
      <c r="V11" s="27">
        <v>26</v>
      </c>
      <c r="W11" s="27">
        <f>U11/V11</f>
        <v>87.615384615384613</v>
      </c>
      <c r="X11" s="9"/>
      <c r="Y11" s="11">
        <v>130906341</v>
      </c>
      <c r="Z11" s="12" t="s">
        <v>157</v>
      </c>
      <c r="AA11" s="13">
        <v>69</v>
      </c>
      <c r="AB11" s="13">
        <v>87</v>
      </c>
      <c r="AC11" s="13">
        <v>87</v>
      </c>
      <c r="AD11" s="13">
        <v>100</v>
      </c>
      <c r="AE11" s="13">
        <v>85</v>
      </c>
      <c r="AF11" s="11">
        <v>75</v>
      </c>
      <c r="AG11" s="13">
        <v>85</v>
      </c>
      <c r="AH11" s="13">
        <v>92</v>
      </c>
      <c r="AI11" s="12" t="s">
        <v>21</v>
      </c>
      <c r="AJ11" s="12" t="s">
        <v>21</v>
      </c>
      <c r="AK11" s="12" t="s">
        <v>21</v>
      </c>
      <c r="AL11" s="12" t="s">
        <v>21</v>
      </c>
      <c r="AM11" s="12" t="s">
        <v>21</v>
      </c>
      <c r="AN11" s="12" t="s">
        <v>21</v>
      </c>
      <c r="AO11" s="12" t="s">
        <v>21</v>
      </c>
      <c r="AP11" s="12" t="s">
        <v>21</v>
      </c>
      <c r="AQ11" s="12" t="s">
        <v>21</v>
      </c>
      <c r="AR11" s="12" t="s">
        <v>21</v>
      </c>
      <c r="AS11" s="12" t="s">
        <v>21</v>
      </c>
      <c r="AT11" s="12"/>
      <c r="AU11" s="12"/>
      <c r="AV11" s="12"/>
      <c r="AW11" s="12"/>
      <c r="AX11" s="12"/>
      <c r="AY11" s="12"/>
      <c r="AZ11" s="12"/>
      <c r="BA11" s="27">
        <f>AA11*1.5+AB11*2+AC11*1.5+AD11*3.5+AE11*6+AF11*1+AG11*2+AH11*3.5</f>
        <v>1835</v>
      </c>
      <c r="BB11" s="27">
        <v>21</v>
      </c>
      <c r="BC11" s="27">
        <f>BA11/BB11</f>
        <v>87.38095238095238</v>
      </c>
      <c r="BD11" s="29">
        <f>BA11+U11</f>
        <v>4113</v>
      </c>
      <c r="BE11" s="29">
        <f>BB11+V11</f>
        <v>47</v>
      </c>
      <c r="BF11" s="29">
        <f>BD11/BE11</f>
        <v>87.510638297872347</v>
      </c>
      <c r="BG11" s="29">
        <v>0</v>
      </c>
      <c r="BH11" s="30">
        <f>BD11/BE11+BG11</f>
        <v>87.510638297872347</v>
      </c>
    </row>
    <row r="12" spans="1:60" s="2" customFormat="1" x14ac:dyDescent="0.15">
      <c r="A12" s="3">
        <v>9</v>
      </c>
      <c r="B12" s="11">
        <v>130906338</v>
      </c>
      <c r="C12" s="12" t="s">
        <v>154</v>
      </c>
      <c r="D12" s="13">
        <v>77</v>
      </c>
      <c r="E12" s="13">
        <v>84</v>
      </c>
      <c r="F12" s="13">
        <v>85</v>
      </c>
      <c r="G12" s="13">
        <v>82</v>
      </c>
      <c r="H12" s="13">
        <v>84</v>
      </c>
      <c r="I12" s="13">
        <v>97</v>
      </c>
      <c r="J12" s="13">
        <v>84</v>
      </c>
      <c r="K12" s="13">
        <v>98</v>
      </c>
      <c r="L12" s="13">
        <v>93</v>
      </c>
      <c r="M12" s="13">
        <v>75</v>
      </c>
      <c r="N12" s="12" t="s">
        <v>21</v>
      </c>
      <c r="O12" s="12" t="s">
        <v>21</v>
      </c>
      <c r="P12" s="12" t="s">
        <v>21</v>
      </c>
      <c r="Q12" s="12"/>
      <c r="R12" s="12"/>
      <c r="S12" s="12"/>
      <c r="T12" s="22"/>
      <c r="U12" s="27">
        <f>D12*2.5+E12*3+F12*2+G12*2+H12*3+I12*4+J12*2.5+K12*3+L12*2+M12*2</f>
        <v>2258.5</v>
      </c>
      <c r="V12" s="27">
        <v>26</v>
      </c>
      <c r="W12" s="27">
        <f>U12/V12</f>
        <v>86.865384615384613</v>
      </c>
      <c r="X12" s="9"/>
      <c r="Y12" s="11">
        <v>130906338</v>
      </c>
      <c r="Z12" s="12" t="s">
        <v>154</v>
      </c>
      <c r="AA12" s="13">
        <v>73</v>
      </c>
      <c r="AB12" s="13">
        <v>89</v>
      </c>
      <c r="AC12" s="13">
        <v>78</v>
      </c>
      <c r="AD12" s="13">
        <v>98</v>
      </c>
      <c r="AE12" s="13">
        <v>86</v>
      </c>
      <c r="AF12" s="11">
        <v>85</v>
      </c>
      <c r="AG12" s="13">
        <v>86</v>
      </c>
      <c r="AH12" s="13">
        <v>89</v>
      </c>
      <c r="AI12" s="12" t="s">
        <v>21</v>
      </c>
      <c r="AJ12" s="12" t="s">
        <v>21</v>
      </c>
      <c r="AK12" s="12" t="s">
        <v>21</v>
      </c>
      <c r="AL12" s="12" t="s">
        <v>21</v>
      </c>
      <c r="AM12" s="12" t="s">
        <v>21</v>
      </c>
      <c r="AN12" s="12" t="s">
        <v>21</v>
      </c>
      <c r="AO12" s="12" t="s">
        <v>21</v>
      </c>
      <c r="AP12" s="12" t="s">
        <v>21</v>
      </c>
      <c r="AQ12" s="12" t="s">
        <v>21</v>
      </c>
      <c r="AR12" s="12" t="s">
        <v>21</v>
      </c>
      <c r="AS12" s="12" t="s">
        <v>21</v>
      </c>
      <c r="AT12" s="12"/>
      <c r="AU12" s="12"/>
      <c r="AV12" s="12"/>
      <c r="AW12" s="12"/>
      <c r="AX12" s="12"/>
      <c r="AY12" s="12"/>
      <c r="AZ12" s="12"/>
      <c r="BA12" s="27">
        <f>AA12*1.5+AB12*2+AC12*1.5+AD12*3.5+AE12*6+AF12*1+AG12*2+AH12*3.5</f>
        <v>1832</v>
      </c>
      <c r="BB12" s="27">
        <v>21</v>
      </c>
      <c r="BC12" s="27">
        <f>BA12/BB12</f>
        <v>87.238095238095241</v>
      </c>
      <c r="BD12" s="29">
        <f>BA12+U12</f>
        <v>4090.5</v>
      </c>
      <c r="BE12" s="29">
        <f>BB12+V12</f>
        <v>47</v>
      </c>
      <c r="BF12" s="29">
        <f>BD12/BE12</f>
        <v>87.031914893617028</v>
      </c>
      <c r="BG12" s="29">
        <v>0</v>
      </c>
      <c r="BH12" s="30">
        <f>BD12/BE12+BG12</f>
        <v>87.031914893617028</v>
      </c>
    </row>
    <row r="13" spans="1:60" s="2" customFormat="1" x14ac:dyDescent="0.15">
      <c r="A13" s="3">
        <v>10</v>
      </c>
      <c r="B13" s="11">
        <v>130906120</v>
      </c>
      <c r="C13" s="12" t="s">
        <v>45</v>
      </c>
      <c r="D13" s="13">
        <v>81</v>
      </c>
      <c r="E13" s="13">
        <v>91</v>
      </c>
      <c r="F13" s="13">
        <v>78</v>
      </c>
      <c r="G13" s="13">
        <v>90</v>
      </c>
      <c r="H13" s="13">
        <v>81</v>
      </c>
      <c r="I13" s="13">
        <v>84</v>
      </c>
      <c r="J13" s="13">
        <v>97</v>
      </c>
      <c r="K13" s="13">
        <v>95</v>
      </c>
      <c r="L13" s="12" t="s">
        <v>21</v>
      </c>
      <c r="M13" s="13">
        <v>86</v>
      </c>
      <c r="N13" s="12" t="s">
        <v>21</v>
      </c>
      <c r="O13" s="12" t="s">
        <v>21</v>
      </c>
      <c r="P13" s="12" t="s">
        <v>21</v>
      </c>
      <c r="Q13" s="12"/>
      <c r="R13" s="12"/>
      <c r="S13" s="12"/>
      <c r="T13" s="22"/>
      <c r="U13" s="27">
        <f>D13*2.5+E13*3+F13*2+G13*2+H13*3+I13*4+J13*2.5+K13*3+M13*2</f>
        <v>2090</v>
      </c>
      <c r="V13" s="27">
        <v>24</v>
      </c>
      <c r="W13" s="27">
        <f>U13/V13</f>
        <v>87.083333333333329</v>
      </c>
      <c r="X13" s="9"/>
      <c r="Y13" s="11">
        <v>130906120</v>
      </c>
      <c r="Z13" s="12" t="s">
        <v>45</v>
      </c>
      <c r="AA13" s="13">
        <v>76</v>
      </c>
      <c r="AB13" s="13">
        <v>88</v>
      </c>
      <c r="AC13" s="13">
        <v>89</v>
      </c>
      <c r="AD13" s="13">
        <v>98</v>
      </c>
      <c r="AE13" s="13">
        <v>90</v>
      </c>
      <c r="AF13" s="11">
        <v>75</v>
      </c>
      <c r="AG13" s="13">
        <v>89</v>
      </c>
      <c r="AH13" s="13">
        <v>63</v>
      </c>
      <c r="AI13" s="13">
        <v>81</v>
      </c>
      <c r="AJ13" s="12" t="s">
        <v>21</v>
      </c>
      <c r="AK13" s="12" t="s">
        <v>21</v>
      </c>
      <c r="AL13" s="12" t="s">
        <v>21</v>
      </c>
      <c r="AM13" s="12" t="s">
        <v>21</v>
      </c>
      <c r="AN13" s="12" t="s">
        <v>21</v>
      </c>
      <c r="AO13" s="12" t="s">
        <v>21</v>
      </c>
      <c r="AP13" s="12" t="s">
        <v>21</v>
      </c>
      <c r="AQ13" s="12" t="s">
        <v>21</v>
      </c>
      <c r="AR13" s="12" t="s">
        <v>21</v>
      </c>
      <c r="AS13" s="12" t="s">
        <v>21</v>
      </c>
      <c r="AT13" s="12"/>
      <c r="AU13" s="12"/>
      <c r="AV13" s="12"/>
      <c r="AW13" s="12"/>
      <c r="AX13" s="12"/>
      <c r="AY13" s="12"/>
      <c r="AZ13" s="12"/>
      <c r="BA13" s="27">
        <f>AA13*1.5+AB13*2+AC13*1.5+AD13*3.5+AE13*6+AF13*1+AG13*2+AH13*3.5+AI13*2</f>
        <v>1942</v>
      </c>
      <c r="BB13" s="27">
        <v>23</v>
      </c>
      <c r="BC13" s="27">
        <f>BA13/BB13</f>
        <v>84.434782608695656</v>
      </c>
      <c r="BD13" s="29">
        <f>BA13+U13</f>
        <v>4032</v>
      </c>
      <c r="BE13" s="29">
        <f>BB13+V13</f>
        <v>47</v>
      </c>
      <c r="BF13" s="29">
        <f>BD13/BE13</f>
        <v>85.787234042553195</v>
      </c>
      <c r="BG13" s="29">
        <v>1</v>
      </c>
      <c r="BH13" s="30">
        <f>BD13/BE13+BG13</f>
        <v>86.787234042553195</v>
      </c>
    </row>
    <row r="14" spans="1:60" s="2" customFormat="1" x14ac:dyDescent="0.15">
      <c r="A14" s="3">
        <v>11</v>
      </c>
      <c r="B14" s="11">
        <v>130906334</v>
      </c>
      <c r="C14" s="12" t="s">
        <v>150</v>
      </c>
      <c r="D14" s="13">
        <v>78</v>
      </c>
      <c r="E14" s="13">
        <v>88</v>
      </c>
      <c r="F14" s="13">
        <v>79</v>
      </c>
      <c r="G14" s="13">
        <v>78</v>
      </c>
      <c r="H14" s="13">
        <v>80</v>
      </c>
      <c r="I14" s="13">
        <v>97</v>
      </c>
      <c r="J14" s="13">
        <v>95</v>
      </c>
      <c r="K14" s="13">
        <v>100</v>
      </c>
      <c r="L14" s="13">
        <v>90</v>
      </c>
      <c r="M14" s="13">
        <v>90</v>
      </c>
      <c r="N14" s="12" t="s">
        <v>21</v>
      </c>
      <c r="O14" s="12" t="s">
        <v>21</v>
      </c>
      <c r="P14" s="12" t="s">
        <v>21</v>
      </c>
      <c r="Q14" s="12"/>
      <c r="R14" s="12"/>
      <c r="S14" s="12"/>
      <c r="T14" s="22"/>
      <c r="U14" s="27">
        <f>D14*2.5+E14*3+F14*2+G14*2+H14*3+I14*4+J14*2.5+K14*3+L14*2+M14*2</f>
        <v>2298.5</v>
      </c>
      <c r="V14" s="27">
        <v>26</v>
      </c>
      <c r="W14" s="27">
        <f>U14/V14</f>
        <v>88.40384615384616</v>
      </c>
      <c r="X14" s="9"/>
      <c r="Y14" s="11">
        <v>130906334</v>
      </c>
      <c r="Z14" s="12" t="s">
        <v>150</v>
      </c>
      <c r="AA14" s="13">
        <v>70</v>
      </c>
      <c r="AB14" s="13">
        <v>84</v>
      </c>
      <c r="AC14" s="13">
        <v>79</v>
      </c>
      <c r="AD14" s="13">
        <v>98</v>
      </c>
      <c r="AE14" s="13">
        <v>85</v>
      </c>
      <c r="AF14" s="11">
        <v>75</v>
      </c>
      <c r="AG14" s="13">
        <v>84</v>
      </c>
      <c r="AH14" s="13">
        <v>82</v>
      </c>
      <c r="AI14" s="12" t="s">
        <v>21</v>
      </c>
      <c r="AJ14" s="12" t="s">
        <v>21</v>
      </c>
      <c r="AK14" s="12" t="s">
        <v>21</v>
      </c>
      <c r="AL14" s="12" t="s">
        <v>21</v>
      </c>
      <c r="AM14" s="12" t="s">
        <v>21</v>
      </c>
      <c r="AN14" s="12" t="s">
        <v>21</v>
      </c>
      <c r="AO14" s="12" t="s">
        <v>21</v>
      </c>
      <c r="AP14" s="12" t="s">
        <v>21</v>
      </c>
      <c r="AQ14" s="12" t="s">
        <v>21</v>
      </c>
      <c r="AR14" s="12" t="s">
        <v>21</v>
      </c>
      <c r="AS14" s="12" t="s">
        <v>21</v>
      </c>
      <c r="AT14" s="12"/>
      <c r="AU14" s="12"/>
      <c r="AV14" s="12"/>
      <c r="AW14" s="12"/>
      <c r="AX14" s="12"/>
      <c r="AY14" s="12"/>
      <c r="AZ14" s="12"/>
      <c r="BA14" s="27">
        <f>AA14*1.5+AB14*2+AC14*1.5+AD14*3.5+AE14*6+AF14*1+AG14*2+AH14*3.5</f>
        <v>1774.5</v>
      </c>
      <c r="BB14" s="27">
        <v>21</v>
      </c>
      <c r="BC14" s="27">
        <f>BA14/BB14</f>
        <v>84.5</v>
      </c>
      <c r="BD14" s="29">
        <f>BA14+U14</f>
        <v>4073</v>
      </c>
      <c r="BE14" s="29">
        <f>BB14+V14</f>
        <v>47</v>
      </c>
      <c r="BF14" s="29">
        <f>BD14/BE14</f>
        <v>86.659574468085111</v>
      </c>
      <c r="BG14" s="29">
        <v>0</v>
      </c>
      <c r="BH14" s="30">
        <f>BD14/BE14+BG14</f>
        <v>86.659574468085111</v>
      </c>
    </row>
    <row r="15" spans="1:60" s="2" customFormat="1" x14ac:dyDescent="0.15">
      <c r="A15" s="3">
        <v>12</v>
      </c>
      <c r="B15" s="11">
        <v>130906146</v>
      </c>
      <c r="C15" s="12" t="s">
        <v>71</v>
      </c>
      <c r="D15" s="13">
        <v>79</v>
      </c>
      <c r="E15" s="13">
        <v>93</v>
      </c>
      <c r="F15" s="13">
        <v>83</v>
      </c>
      <c r="G15" s="13">
        <v>82</v>
      </c>
      <c r="H15" s="13">
        <v>83</v>
      </c>
      <c r="I15" s="13">
        <v>91</v>
      </c>
      <c r="J15" s="13">
        <v>91</v>
      </c>
      <c r="K15" s="13">
        <v>84</v>
      </c>
      <c r="L15" s="12" t="s">
        <v>21</v>
      </c>
      <c r="M15" s="13">
        <v>90</v>
      </c>
      <c r="N15" s="12" t="s">
        <v>21</v>
      </c>
      <c r="O15" s="12" t="s">
        <v>21</v>
      </c>
      <c r="P15" s="12" t="s">
        <v>21</v>
      </c>
      <c r="Q15" s="12"/>
      <c r="R15" s="12"/>
      <c r="S15" s="12"/>
      <c r="T15" s="22"/>
      <c r="U15" s="27">
        <f>D15*2.5+E15*3+F15*2+G15*2+H15*3+I15*4+J15*2.5+K15*3+M15*2</f>
        <v>2079</v>
      </c>
      <c r="V15" s="27">
        <v>24</v>
      </c>
      <c r="W15" s="27">
        <f>U15/V15</f>
        <v>86.625</v>
      </c>
      <c r="X15" s="9"/>
      <c r="Y15" s="11">
        <v>130906146</v>
      </c>
      <c r="Z15" s="12" t="s">
        <v>71</v>
      </c>
      <c r="AA15" s="13">
        <v>76</v>
      </c>
      <c r="AB15" s="13">
        <v>79</v>
      </c>
      <c r="AC15" s="13">
        <v>89</v>
      </c>
      <c r="AD15" s="13">
        <v>94</v>
      </c>
      <c r="AE15" s="13">
        <v>88</v>
      </c>
      <c r="AF15" s="11">
        <v>95</v>
      </c>
      <c r="AG15" s="13">
        <v>90</v>
      </c>
      <c r="AH15" s="13">
        <v>80</v>
      </c>
      <c r="AI15" s="13">
        <v>84</v>
      </c>
      <c r="AJ15" s="12" t="s">
        <v>21</v>
      </c>
      <c r="AK15" s="12" t="s">
        <v>21</v>
      </c>
      <c r="AL15" s="12" t="s">
        <v>21</v>
      </c>
      <c r="AM15" s="12" t="s">
        <v>21</v>
      </c>
      <c r="AN15" s="12" t="s">
        <v>21</v>
      </c>
      <c r="AO15" s="12" t="s">
        <v>21</v>
      </c>
      <c r="AP15" s="12" t="s">
        <v>21</v>
      </c>
      <c r="AQ15" s="12" t="s">
        <v>21</v>
      </c>
      <c r="AR15" s="12" t="s">
        <v>21</v>
      </c>
      <c r="AS15" s="12" t="s">
        <v>21</v>
      </c>
      <c r="AT15" s="12"/>
      <c r="AU15" s="12"/>
      <c r="AV15" s="12"/>
      <c r="AW15" s="12"/>
      <c r="AX15" s="12"/>
      <c r="AY15" s="12"/>
      <c r="AZ15" s="12"/>
      <c r="BA15" s="27">
        <f>AA15*1.5+AB15*2+AC15*1.5+AD15*3.5+AE15*6+AF15*1+AG15*2+AH15*3.5+AI15*2</f>
        <v>1985.5</v>
      </c>
      <c r="BB15" s="27">
        <v>23</v>
      </c>
      <c r="BC15" s="27">
        <f>BA15/BB15</f>
        <v>86.326086956521735</v>
      </c>
      <c r="BD15" s="29">
        <f>BA15+U15</f>
        <v>4064.5</v>
      </c>
      <c r="BE15" s="29">
        <f>BB15+V15</f>
        <v>47</v>
      </c>
      <c r="BF15" s="29">
        <f>BD15/BE15</f>
        <v>86.478723404255319</v>
      </c>
      <c r="BG15" s="29">
        <v>0</v>
      </c>
      <c r="BH15" s="30">
        <f>BD15/BE15+BG15</f>
        <v>86.478723404255319</v>
      </c>
    </row>
    <row r="16" spans="1:60" s="2" customFormat="1" x14ac:dyDescent="0.15">
      <c r="A16" s="3">
        <v>13</v>
      </c>
      <c r="B16" s="11">
        <v>130906317</v>
      </c>
      <c r="C16" s="12" t="s">
        <v>133</v>
      </c>
      <c r="D16" s="13">
        <v>91</v>
      </c>
      <c r="E16" s="13">
        <v>85</v>
      </c>
      <c r="F16" s="13">
        <v>83</v>
      </c>
      <c r="G16" s="13">
        <v>69</v>
      </c>
      <c r="H16" s="13">
        <v>72</v>
      </c>
      <c r="I16" s="13">
        <v>93</v>
      </c>
      <c r="J16" s="13">
        <v>93</v>
      </c>
      <c r="K16" s="13">
        <v>97</v>
      </c>
      <c r="L16" s="13">
        <v>90</v>
      </c>
      <c r="M16" s="13">
        <v>90</v>
      </c>
      <c r="N16" s="12" t="s">
        <v>21</v>
      </c>
      <c r="O16" s="12" t="s">
        <v>21</v>
      </c>
      <c r="P16" s="12" t="s">
        <v>21</v>
      </c>
      <c r="Q16" s="12"/>
      <c r="R16" s="12"/>
      <c r="S16" s="12"/>
      <c r="T16" s="22"/>
      <c r="U16" s="27">
        <f>D16*2.5+E16*3+F16*2+G16*2+H16*3+I16*4+J16*2.5+K16*3+L16*2+M16*2</f>
        <v>2258</v>
      </c>
      <c r="V16" s="27">
        <v>26</v>
      </c>
      <c r="W16" s="27">
        <f>U16/V16</f>
        <v>86.84615384615384</v>
      </c>
      <c r="X16" s="9"/>
      <c r="Y16" s="11">
        <v>130906317</v>
      </c>
      <c r="Z16" s="12" t="s">
        <v>133</v>
      </c>
      <c r="AA16" s="13">
        <v>80</v>
      </c>
      <c r="AB16" s="13">
        <v>81</v>
      </c>
      <c r="AC16" s="13">
        <v>82</v>
      </c>
      <c r="AD16" s="13">
        <v>95</v>
      </c>
      <c r="AE16" s="13">
        <v>86</v>
      </c>
      <c r="AF16" s="11">
        <v>75</v>
      </c>
      <c r="AG16" s="13">
        <v>83</v>
      </c>
      <c r="AH16" s="13">
        <v>89</v>
      </c>
      <c r="AI16" s="12" t="s">
        <v>21</v>
      </c>
      <c r="AJ16" s="12" t="s">
        <v>21</v>
      </c>
      <c r="AK16" s="12" t="s">
        <v>21</v>
      </c>
      <c r="AL16" s="12" t="s">
        <v>21</v>
      </c>
      <c r="AM16" s="12" t="s">
        <v>21</v>
      </c>
      <c r="AN16" s="12" t="s">
        <v>21</v>
      </c>
      <c r="AO16" s="12" t="s">
        <v>21</v>
      </c>
      <c r="AP16" s="12" t="s">
        <v>21</v>
      </c>
      <c r="AQ16" s="12" t="s">
        <v>21</v>
      </c>
      <c r="AR16" s="12" t="s">
        <v>21</v>
      </c>
      <c r="AS16" s="12" t="s">
        <v>21</v>
      </c>
      <c r="AT16" s="12"/>
      <c r="AU16" s="12"/>
      <c r="AV16" s="12"/>
      <c r="AW16" s="12"/>
      <c r="AX16" s="12"/>
      <c r="AY16" s="12"/>
      <c r="AZ16" s="12"/>
      <c r="BA16" s="27">
        <f>AA16*1.5+AB16*2+AC16*1.5+AD16*3.5+AE16*6+AF16*1+AG16*2+AH16*3.5</f>
        <v>1806</v>
      </c>
      <c r="BB16" s="27">
        <v>21</v>
      </c>
      <c r="BC16" s="27">
        <f>BA16/BB16</f>
        <v>86</v>
      </c>
      <c r="BD16" s="29">
        <f>BA16+U16</f>
        <v>4064</v>
      </c>
      <c r="BE16" s="29">
        <f>BB16+V16</f>
        <v>47</v>
      </c>
      <c r="BF16" s="29">
        <f>BD16/BE16</f>
        <v>86.468085106382972</v>
      </c>
      <c r="BG16" s="29">
        <v>0</v>
      </c>
      <c r="BH16" s="30">
        <f>BD16/BE16+BG16</f>
        <v>86.468085106382972</v>
      </c>
    </row>
    <row r="17" spans="1:60" s="2" customFormat="1" x14ac:dyDescent="0.15">
      <c r="A17" s="3">
        <v>14</v>
      </c>
      <c r="B17" s="11">
        <v>130906147</v>
      </c>
      <c r="C17" s="12" t="s">
        <v>72</v>
      </c>
      <c r="D17" s="13">
        <v>73</v>
      </c>
      <c r="E17" s="13">
        <v>91</v>
      </c>
      <c r="F17" s="13">
        <v>77</v>
      </c>
      <c r="G17" s="13">
        <v>75</v>
      </c>
      <c r="H17" s="13">
        <v>91</v>
      </c>
      <c r="I17" s="13">
        <v>84</v>
      </c>
      <c r="J17" s="13">
        <v>98</v>
      </c>
      <c r="K17" s="13">
        <v>89</v>
      </c>
      <c r="L17" s="13">
        <v>72</v>
      </c>
      <c r="M17" s="13">
        <v>95</v>
      </c>
      <c r="N17" s="12" t="s">
        <v>21</v>
      </c>
      <c r="O17" s="12" t="s">
        <v>21</v>
      </c>
      <c r="P17" s="12" t="s">
        <v>21</v>
      </c>
      <c r="Q17" s="12"/>
      <c r="R17" s="12"/>
      <c r="S17" s="12"/>
      <c r="T17" s="22"/>
      <c r="U17" s="27">
        <f>D17*2.5+E17*3+F17*2+G17*2+H17*3+I17*4+J17*2.5+K17*3+L17*2+M17*2</f>
        <v>2214.5</v>
      </c>
      <c r="V17" s="27">
        <v>26</v>
      </c>
      <c r="W17" s="27">
        <f>U17/V17</f>
        <v>85.17307692307692</v>
      </c>
      <c r="X17" s="9"/>
      <c r="Y17" s="11">
        <v>130906147</v>
      </c>
      <c r="Z17" s="12" t="s">
        <v>72</v>
      </c>
      <c r="AA17" s="13">
        <v>82</v>
      </c>
      <c r="AB17" s="13">
        <v>85</v>
      </c>
      <c r="AC17" s="13">
        <v>89</v>
      </c>
      <c r="AD17" s="13">
        <v>96</v>
      </c>
      <c r="AE17" s="13">
        <v>84</v>
      </c>
      <c r="AF17" s="11">
        <v>85</v>
      </c>
      <c r="AG17" s="13">
        <v>90</v>
      </c>
      <c r="AH17" s="13">
        <v>88</v>
      </c>
      <c r="AI17" s="12" t="s">
        <v>21</v>
      </c>
      <c r="AJ17" s="12" t="s">
        <v>21</v>
      </c>
      <c r="AK17" s="12" t="s">
        <v>21</v>
      </c>
      <c r="AL17" s="12" t="s">
        <v>21</v>
      </c>
      <c r="AM17" s="12" t="s">
        <v>21</v>
      </c>
      <c r="AN17" s="12" t="s">
        <v>21</v>
      </c>
      <c r="AO17" s="12" t="s">
        <v>21</v>
      </c>
      <c r="AP17" s="12" t="s">
        <v>21</v>
      </c>
      <c r="AQ17" s="12" t="s">
        <v>21</v>
      </c>
      <c r="AR17" s="12" t="s">
        <v>21</v>
      </c>
      <c r="AS17" s="12" t="s">
        <v>21</v>
      </c>
      <c r="AT17" s="12"/>
      <c r="AU17" s="12"/>
      <c r="AV17" s="12"/>
      <c r="AW17" s="12"/>
      <c r="AX17" s="12"/>
      <c r="AY17" s="12"/>
      <c r="AZ17" s="12"/>
      <c r="BA17" s="27">
        <f>AA17*1.5+AB17*2+AC17*1.5+AD17*3.5+AE17*6+AF17*1+AG17*2+AH17*3.5</f>
        <v>1839.5</v>
      </c>
      <c r="BB17" s="27">
        <v>21</v>
      </c>
      <c r="BC17" s="27">
        <f>BA17/BB17</f>
        <v>87.595238095238102</v>
      </c>
      <c r="BD17" s="29">
        <f>BA17+U17</f>
        <v>4054</v>
      </c>
      <c r="BE17" s="29">
        <f>BB17+V17</f>
        <v>47</v>
      </c>
      <c r="BF17" s="29">
        <f>BD17/BE17</f>
        <v>86.255319148936167</v>
      </c>
      <c r="BG17" s="29">
        <v>0</v>
      </c>
      <c r="BH17" s="30">
        <f>BD17/BE17+BG17</f>
        <v>86.255319148936167</v>
      </c>
    </row>
    <row r="18" spans="1:60" s="2" customFormat="1" x14ac:dyDescent="0.15">
      <c r="A18" s="3">
        <v>15</v>
      </c>
      <c r="B18" s="11">
        <v>130906310</v>
      </c>
      <c r="C18" s="12" t="s">
        <v>126</v>
      </c>
      <c r="D18" s="13">
        <v>85</v>
      </c>
      <c r="E18" s="13">
        <v>87</v>
      </c>
      <c r="F18" s="13">
        <v>79</v>
      </c>
      <c r="G18" s="13">
        <v>81</v>
      </c>
      <c r="H18" s="13">
        <v>90</v>
      </c>
      <c r="I18" s="13">
        <v>90</v>
      </c>
      <c r="J18" s="13">
        <v>98</v>
      </c>
      <c r="K18" s="13">
        <v>95</v>
      </c>
      <c r="L18" s="12" t="s">
        <v>21</v>
      </c>
      <c r="M18" s="13">
        <v>90</v>
      </c>
      <c r="N18" s="12" t="s">
        <v>21</v>
      </c>
      <c r="O18" s="12" t="s">
        <v>21</v>
      </c>
      <c r="P18" s="12" t="s">
        <v>21</v>
      </c>
      <c r="Q18" s="12"/>
      <c r="R18" s="12"/>
      <c r="S18" s="12"/>
      <c r="T18" s="22"/>
      <c r="U18" s="27">
        <f>D18*2.5+E18*3+F18*2+G18*2+H18*3+I18*4+J18*2.5+K18*3+M18*2</f>
        <v>2133.5</v>
      </c>
      <c r="V18" s="27">
        <v>24</v>
      </c>
      <c r="W18" s="27">
        <f>U18/V18</f>
        <v>88.895833333333329</v>
      </c>
      <c r="X18" s="9"/>
      <c r="Y18" s="11">
        <v>130906310</v>
      </c>
      <c r="Z18" s="12" t="s">
        <v>126</v>
      </c>
      <c r="AA18" s="13">
        <v>66</v>
      </c>
      <c r="AB18" s="13">
        <v>84</v>
      </c>
      <c r="AC18" s="13">
        <v>85</v>
      </c>
      <c r="AD18" s="13">
        <v>100</v>
      </c>
      <c r="AE18" s="13">
        <v>82</v>
      </c>
      <c r="AF18" s="11">
        <v>85</v>
      </c>
      <c r="AG18" s="13">
        <v>88</v>
      </c>
      <c r="AH18" s="13">
        <v>70</v>
      </c>
      <c r="AI18" s="13">
        <v>88</v>
      </c>
      <c r="AJ18" s="12" t="s">
        <v>21</v>
      </c>
      <c r="AK18" s="12" t="s">
        <v>21</v>
      </c>
      <c r="AL18" s="12" t="s">
        <v>21</v>
      </c>
      <c r="AM18" s="12" t="s">
        <v>21</v>
      </c>
      <c r="AN18" s="12" t="s">
        <v>21</v>
      </c>
      <c r="AO18" s="12" t="s">
        <v>21</v>
      </c>
      <c r="AP18" s="12" t="s">
        <v>21</v>
      </c>
      <c r="AQ18" s="12" t="s">
        <v>21</v>
      </c>
      <c r="AR18" s="12" t="s">
        <v>21</v>
      </c>
      <c r="AS18" s="12" t="s">
        <v>21</v>
      </c>
      <c r="AT18" s="12"/>
      <c r="AU18" s="12"/>
      <c r="AV18" s="12"/>
      <c r="AW18" s="12"/>
      <c r="AX18" s="12"/>
      <c r="AY18" s="12"/>
      <c r="AZ18" s="12"/>
      <c r="BA18" s="27">
        <f>AA18*1.5+AB18*2+AC18*1.5+AD18*3.5+AE18*6+AF18*1+AG18*2+AH18*3.5+AI18*2</f>
        <v>1918.5</v>
      </c>
      <c r="BB18" s="27">
        <v>23</v>
      </c>
      <c r="BC18" s="27">
        <f>BA18/BB18</f>
        <v>83.413043478260875</v>
      </c>
      <c r="BD18" s="29">
        <f>BA18+U18</f>
        <v>4052</v>
      </c>
      <c r="BE18" s="29">
        <f>BB18+V18</f>
        <v>47</v>
      </c>
      <c r="BF18" s="29">
        <f>BD18/BE18</f>
        <v>86.212765957446805</v>
      </c>
      <c r="BG18" s="29">
        <v>0</v>
      </c>
      <c r="BH18" s="30">
        <f>BD18/BE18+BG18</f>
        <v>86.212765957446805</v>
      </c>
    </row>
    <row r="19" spans="1:60" s="2" customFormat="1" x14ac:dyDescent="0.15">
      <c r="A19" s="3">
        <v>16</v>
      </c>
      <c r="B19" s="11">
        <v>130906142</v>
      </c>
      <c r="C19" s="12" t="s">
        <v>67</v>
      </c>
      <c r="D19" s="13">
        <v>77</v>
      </c>
      <c r="E19" s="13">
        <v>86</v>
      </c>
      <c r="F19" s="13">
        <v>74</v>
      </c>
      <c r="G19" s="13">
        <v>85</v>
      </c>
      <c r="H19" s="13">
        <v>80</v>
      </c>
      <c r="I19" s="13">
        <v>83</v>
      </c>
      <c r="J19" s="13">
        <v>92</v>
      </c>
      <c r="K19" s="13">
        <v>92</v>
      </c>
      <c r="L19" s="12" t="s">
        <v>21</v>
      </c>
      <c r="M19" s="13">
        <v>90</v>
      </c>
      <c r="N19" s="12" t="s">
        <v>21</v>
      </c>
      <c r="O19" s="12" t="s">
        <v>21</v>
      </c>
      <c r="P19" s="12" t="s">
        <v>21</v>
      </c>
      <c r="Q19" s="12"/>
      <c r="R19" s="12"/>
      <c r="S19" s="12"/>
      <c r="T19" s="22"/>
      <c r="U19" s="27">
        <f>D19*2.5+E19*3+F19*2+G19*2+H19*3+I19*4+J19*2.5+K19*3+M19*2</f>
        <v>2026.5</v>
      </c>
      <c r="V19" s="27">
        <v>24</v>
      </c>
      <c r="W19" s="27">
        <f>U19/V19</f>
        <v>84.4375</v>
      </c>
      <c r="X19" s="9"/>
      <c r="Y19" s="11">
        <v>130906142</v>
      </c>
      <c r="Z19" s="12" t="s">
        <v>67</v>
      </c>
      <c r="AA19" s="13">
        <v>73</v>
      </c>
      <c r="AB19" s="13">
        <v>92</v>
      </c>
      <c r="AC19" s="13">
        <v>84</v>
      </c>
      <c r="AD19" s="13">
        <v>94</v>
      </c>
      <c r="AE19" s="13">
        <v>87</v>
      </c>
      <c r="AF19" s="11">
        <v>75</v>
      </c>
      <c r="AG19" s="13">
        <v>90</v>
      </c>
      <c r="AH19" s="13">
        <v>86</v>
      </c>
      <c r="AI19" s="13">
        <v>84</v>
      </c>
      <c r="AJ19" s="12" t="s">
        <v>21</v>
      </c>
      <c r="AK19" s="12" t="s">
        <v>21</v>
      </c>
      <c r="AL19" s="12" t="s">
        <v>21</v>
      </c>
      <c r="AM19" s="12" t="s">
        <v>21</v>
      </c>
      <c r="AN19" s="12" t="s">
        <v>21</v>
      </c>
      <c r="AO19" s="12" t="s">
        <v>21</v>
      </c>
      <c r="AP19" s="12" t="s">
        <v>21</v>
      </c>
      <c r="AQ19" s="12" t="s">
        <v>21</v>
      </c>
      <c r="AR19" s="12" t="s">
        <v>21</v>
      </c>
      <c r="AS19" s="12" t="s">
        <v>21</v>
      </c>
      <c r="AT19" s="12"/>
      <c r="AU19" s="12"/>
      <c r="AV19" s="12"/>
      <c r="AW19" s="12"/>
      <c r="AX19" s="12"/>
      <c r="AY19" s="12"/>
      <c r="AZ19" s="12"/>
      <c r="BA19" s="27">
        <f>AA19*1.5+AB19*2+AC19*1.5+AD19*3.5+AE19*6+AF19*1+AG19*2+AH19*3.5+AI19*2</f>
        <v>1994.5</v>
      </c>
      <c r="BB19" s="27">
        <v>23</v>
      </c>
      <c r="BC19" s="27">
        <f>BA19/BB19</f>
        <v>86.717391304347828</v>
      </c>
      <c r="BD19" s="29">
        <f>BA19+U19</f>
        <v>4021</v>
      </c>
      <c r="BE19" s="29">
        <f>BB19+V19</f>
        <v>47</v>
      </c>
      <c r="BF19" s="29">
        <f>BD19/BE19</f>
        <v>85.553191489361708</v>
      </c>
      <c r="BG19" s="29">
        <v>0</v>
      </c>
      <c r="BH19" s="30">
        <f>BD19/BE19+BG19</f>
        <v>85.553191489361708</v>
      </c>
    </row>
    <row r="20" spans="1:60" s="2" customFormat="1" x14ac:dyDescent="0.15">
      <c r="A20" s="3">
        <v>17</v>
      </c>
      <c r="B20" s="11">
        <v>130906234</v>
      </c>
      <c r="C20" s="12" t="s">
        <v>104</v>
      </c>
      <c r="D20" s="13">
        <v>89</v>
      </c>
      <c r="E20" s="13">
        <v>88</v>
      </c>
      <c r="F20" s="13">
        <v>74</v>
      </c>
      <c r="G20" s="13">
        <v>74</v>
      </c>
      <c r="H20" s="13">
        <v>83</v>
      </c>
      <c r="I20" s="13">
        <v>91</v>
      </c>
      <c r="J20" s="13">
        <v>88</v>
      </c>
      <c r="K20" s="13">
        <v>94</v>
      </c>
      <c r="L20" s="13">
        <v>84</v>
      </c>
      <c r="M20" s="13">
        <v>80</v>
      </c>
      <c r="N20" s="12" t="s">
        <v>21</v>
      </c>
      <c r="O20" s="12" t="s">
        <v>21</v>
      </c>
      <c r="P20" s="12" t="s">
        <v>21</v>
      </c>
      <c r="Q20" s="12"/>
      <c r="R20" s="12"/>
      <c r="S20" s="12"/>
      <c r="T20" s="22"/>
      <c r="U20" s="27">
        <f>D20*2.5+E20*3+F20*2+G20*2+H20*3+I20*4+J20*2.5+K20*3+L20*2+M20*2</f>
        <v>2225.5</v>
      </c>
      <c r="V20" s="27">
        <v>26</v>
      </c>
      <c r="W20" s="27">
        <f>U20/V20</f>
        <v>85.59615384615384</v>
      </c>
      <c r="X20" s="9"/>
      <c r="Y20" s="11">
        <v>130906234</v>
      </c>
      <c r="Z20" s="12" t="s">
        <v>104</v>
      </c>
      <c r="AA20" s="13">
        <v>65</v>
      </c>
      <c r="AB20" s="13">
        <v>84</v>
      </c>
      <c r="AC20" s="13">
        <v>92</v>
      </c>
      <c r="AD20" s="13">
        <v>91</v>
      </c>
      <c r="AE20" s="13">
        <v>85</v>
      </c>
      <c r="AF20" s="11">
        <v>85</v>
      </c>
      <c r="AG20" s="13">
        <v>81</v>
      </c>
      <c r="AH20" s="13">
        <v>87</v>
      </c>
      <c r="AI20" s="12" t="s">
        <v>21</v>
      </c>
      <c r="AJ20" s="12" t="s">
        <v>21</v>
      </c>
      <c r="AK20" s="12" t="s">
        <v>21</v>
      </c>
      <c r="AL20" s="12" t="s">
        <v>21</v>
      </c>
      <c r="AM20" s="12" t="s">
        <v>21</v>
      </c>
      <c r="AN20" s="12" t="s">
        <v>21</v>
      </c>
      <c r="AO20" s="12" t="s">
        <v>21</v>
      </c>
      <c r="AP20" s="12" t="s">
        <v>21</v>
      </c>
      <c r="AQ20" s="12" t="s">
        <v>21</v>
      </c>
      <c r="AR20" s="12" t="s">
        <v>21</v>
      </c>
      <c r="AS20" s="12" t="s">
        <v>21</v>
      </c>
      <c r="AT20" s="12"/>
      <c r="AU20" s="12"/>
      <c r="AV20" s="12"/>
      <c r="AW20" s="12"/>
      <c r="AX20" s="12"/>
      <c r="AY20" s="12"/>
      <c r="AZ20" s="12"/>
      <c r="BA20" s="27">
        <f>AA20*1.5+AB20*2+AC20*1.5+AD20*3.5+AE20*6+AF20*1+AG20*2+AH20*3.5</f>
        <v>1783.5</v>
      </c>
      <c r="BB20" s="27">
        <v>21</v>
      </c>
      <c r="BC20" s="27">
        <f>BA20/BB20</f>
        <v>84.928571428571431</v>
      </c>
      <c r="BD20" s="29">
        <f>BA20+U20</f>
        <v>4009</v>
      </c>
      <c r="BE20" s="29">
        <f>BB20+V20</f>
        <v>47</v>
      </c>
      <c r="BF20" s="29">
        <f>BD20/BE20</f>
        <v>85.297872340425528</v>
      </c>
      <c r="BG20" s="29">
        <v>0</v>
      </c>
      <c r="BH20" s="30">
        <f>BD20/BE20+BG20</f>
        <v>85.297872340425528</v>
      </c>
    </row>
    <row r="21" spans="1:60" s="2" customFormat="1" x14ac:dyDescent="0.15">
      <c r="A21" s="3">
        <v>18</v>
      </c>
      <c r="B21" s="11">
        <v>130906330</v>
      </c>
      <c r="C21" s="12" t="s">
        <v>146</v>
      </c>
      <c r="D21" s="13">
        <v>72</v>
      </c>
      <c r="E21" s="13">
        <v>90</v>
      </c>
      <c r="F21" s="13">
        <v>73</v>
      </c>
      <c r="G21" s="13">
        <v>70</v>
      </c>
      <c r="H21" s="13">
        <v>82</v>
      </c>
      <c r="I21" s="13">
        <v>91</v>
      </c>
      <c r="J21" s="13">
        <v>98</v>
      </c>
      <c r="K21" s="13">
        <v>90</v>
      </c>
      <c r="L21" s="13">
        <v>88</v>
      </c>
      <c r="M21" s="13">
        <v>80</v>
      </c>
      <c r="N21" s="12" t="s">
        <v>21</v>
      </c>
      <c r="O21" s="12" t="s">
        <v>21</v>
      </c>
      <c r="P21" s="12" t="s">
        <v>21</v>
      </c>
      <c r="Q21" s="12"/>
      <c r="R21" s="12"/>
      <c r="S21" s="12"/>
      <c r="T21" s="22"/>
      <c r="U21" s="27">
        <f>D21*2.5+E21*3+F21*2+G21*2+H21*3+I21*4+J21*2.5+K21*3+L21*2+M21*2</f>
        <v>2197</v>
      </c>
      <c r="V21" s="27">
        <v>26</v>
      </c>
      <c r="W21" s="27">
        <f>U21/V21</f>
        <v>84.5</v>
      </c>
      <c r="X21" s="9"/>
      <c r="Y21" s="11">
        <v>130906330</v>
      </c>
      <c r="Z21" s="12" t="s">
        <v>146</v>
      </c>
      <c r="AA21" s="13">
        <v>82</v>
      </c>
      <c r="AB21" s="13">
        <v>83</v>
      </c>
      <c r="AC21" s="13">
        <v>84</v>
      </c>
      <c r="AD21" s="13">
        <v>99</v>
      </c>
      <c r="AE21" s="13">
        <v>84</v>
      </c>
      <c r="AF21" s="11">
        <v>85</v>
      </c>
      <c r="AG21" s="13">
        <v>91</v>
      </c>
      <c r="AH21" s="13">
        <v>79</v>
      </c>
      <c r="AI21" s="12" t="s">
        <v>21</v>
      </c>
      <c r="AJ21" s="12" t="s">
        <v>21</v>
      </c>
      <c r="AK21" s="12" t="s">
        <v>21</v>
      </c>
      <c r="AL21" s="12" t="s">
        <v>21</v>
      </c>
      <c r="AM21" s="12" t="s">
        <v>21</v>
      </c>
      <c r="AN21" s="12" t="s">
        <v>21</v>
      </c>
      <c r="AO21" s="12" t="s">
        <v>21</v>
      </c>
      <c r="AP21" s="12" t="s">
        <v>21</v>
      </c>
      <c r="AQ21" s="12" t="s">
        <v>21</v>
      </c>
      <c r="AR21" s="12" t="s">
        <v>21</v>
      </c>
      <c r="AS21" s="12" t="s">
        <v>21</v>
      </c>
      <c r="AT21" s="12"/>
      <c r="AU21" s="12"/>
      <c r="AV21" s="12"/>
      <c r="AW21" s="12"/>
      <c r="AX21" s="12"/>
      <c r="AY21" s="12"/>
      <c r="AZ21" s="12"/>
      <c r="BA21" s="27">
        <f>AA21*1.5+AB21*2+AC21*1.5+AD21*3.5+AE21*6+AF21*1+AG21*2+AH21*3.5</f>
        <v>1809</v>
      </c>
      <c r="BB21" s="27">
        <v>21</v>
      </c>
      <c r="BC21" s="27">
        <f>BA21/BB21</f>
        <v>86.142857142857139</v>
      </c>
      <c r="BD21" s="29">
        <f>BA21+U21</f>
        <v>4006</v>
      </c>
      <c r="BE21" s="29">
        <f>BB21+V21</f>
        <v>47</v>
      </c>
      <c r="BF21" s="29">
        <f>BD21/BE21</f>
        <v>85.234042553191486</v>
      </c>
      <c r="BG21" s="29">
        <v>0</v>
      </c>
      <c r="BH21" s="30">
        <f>BD21/BE21+BG21</f>
        <v>85.234042553191486</v>
      </c>
    </row>
    <row r="22" spans="1:60" s="2" customFormat="1" x14ac:dyDescent="0.15">
      <c r="A22" s="3">
        <v>19</v>
      </c>
      <c r="B22" s="11">
        <v>130906326</v>
      </c>
      <c r="C22" s="12" t="s">
        <v>142</v>
      </c>
      <c r="D22" s="13">
        <v>74</v>
      </c>
      <c r="E22" s="13">
        <v>86</v>
      </c>
      <c r="F22" s="13">
        <v>70</v>
      </c>
      <c r="G22" s="13">
        <v>76</v>
      </c>
      <c r="H22" s="13">
        <v>80</v>
      </c>
      <c r="I22" s="13">
        <v>95</v>
      </c>
      <c r="J22" s="13">
        <v>85</v>
      </c>
      <c r="K22" s="13">
        <v>97</v>
      </c>
      <c r="L22" s="13">
        <v>89</v>
      </c>
      <c r="M22" s="13">
        <v>91</v>
      </c>
      <c r="N22" s="12" t="s">
        <v>21</v>
      </c>
      <c r="O22" s="12" t="s">
        <v>21</v>
      </c>
      <c r="P22" s="12" t="s">
        <v>21</v>
      </c>
      <c r="Q22" s="12"/>
      <c r="R22" s="12"/>
      <c r="S22" s="12"/>
      <c r="T22" s="22"/>
      <c r="U22" s="27">
        <f>D22*2.5+E22*3+F22*2+G22*2+H22*3+I22*4+J22*2.5+K22*3+L22*2+M22*2</f>
        <v>2218.5</v>
      </c>
      <c r="V22" s="27">
        <v>26</v>
      </c>
      <c r="W22" s="27">
        <f>U22/V22</f>
        <v>85.32692307692308</v>
      </c>
      <c r="X22" s="9"/>
      <c r="Y22" s="11">
        <v>130906326</v>
      </c>
      <c r="Z22" s="12" t="s">
        <v>142</v>
      </c>
      <c r="AA22" s="13">
        <v>83</v>
      </c>
      <c r="AB22" s="13">
        <v>72</v>
      </c>
      <c r="AC22" s="13">
        <v>81</v>
      </c>
      <c r="AD22" s="13">
        <v>91</v>
      </c>
      <c r="AE22" s="13">
        <v>90</v>
      </c>
      <c r="AF22" s="11">
        <v>75</v>
      </c>
      <c r="AG22" s="13">
        <v>90</v>
      </c>
      <c r="AH22" s="13">
        <v>81</v>
      </c>
      <c r="AI22" s="12" t="s">
        <v>21</v>
      </c>
      <c r="AJ22" s="12" t="s">
        <v>21</v>
      </c>
      <c r="AK22" s="12" t="s">
        <v>21</v>
      </c>
      <c r="AL22" s="12" t="s">
        <v>21</v>
      </c>
      <c r="AM22" s="12" t="s">
        <v>21</v>
      </c>
      <c r="AN22" s="12" t="s">
        <v>21</v>
      </c>
      <c r="AO22" s="12" t="s">
        <v>21</v>
      </c>
      <c r="AP22" s="12" t="s">
        <v>21</v>
      </c>
      <c r="AQ22" s="12" t="s">
        <v>21</v>
      </c>
      <c r="AR22" s="12" t="s">
        <v>21</v>
      </c>
      <c r="AS22" s="12" t="s">
        <v>21</v>
      </c>
      <c r="AT22" s="12"/>
      <c r="AU22" s="12"/>
      <c r="AV22" s="12"/>
      <c r="AW22" s="12"/>
      <c r="AX22" s="12"/>
      <c r="AY22" s="12"/>
      <c r="AZ22" s="12"/>
      <c r="BA22" s="27">
        <f>AA22*1.5+AB22*2+AC22*1.5+AD22*3.5+AE22*6+AF22*1+AG22*2+AH22*3.5</f>
        <v>1787</v>
      </c>
      <c r="BB22" s="27">
        <v>21</v>
      </c>
      <c r="BC22" s="27">
        <f>BA22/BB22</f>
        <v>85.095238095238102</v>
      </c>
      <c r="BD22" s="29">
        <f>BA22+U22</f>
        <v>4005.5</v>
      </c>
      <c r="BE22" s="29">
        <f>BB22+V22</f>
        <v>47</v>
      </c>
      <c r="BF22" s="29">
        <f>BD22/BE22</f>
        <v>85.223404255319153</v>
      </c>
      <c r="BG22" s="29">
        <v>0</v>
      </c>
      <c r="BH22" s="30">
        <f>BD22/BE22+BG22</f>
        <v>85.223404255319153</v>
      </c>
    </row>
    <row r="23" spans="1:60" s="2" customFormat="1" x14ac:dyDescent="0.15">
      <c r="A23" s="3">
        <v>20</v>
      </c>
      <c r="B23" s="11">
        <v>130906203</v>
      </c>
      <c r="C23" s="12" t="s">
        <v>75</v>
      </c>
      <c r="D23" s="13">
        <v>84</v>
      </c>
      <c r="E23" s="13">
        <v>82</v>
      </c>
      <c r="F23" s="13">
        <v>67</v>
      </c>
      <c r="G23" s="13">
        <v>81</v>
      </c>
      <c r="H23" s="13">
        <v>74</v>
      </c>
      <c r="I23" s="13">
        <v>81</v>
      </c>
      <c r="J23" s="13">
        <v>95</v>
      </c>
      <c r="K23" s="13">
        <v>97</v>
      </c>
      <c r="L23" s="13">
        <v>82</v>
      </c>
      <c r="M23" s="12" t="s">
        <v>21</v>
      </c>
      <c r="N23" s="13">
        <v>80</v>
      </c>
      <c r="O23" s="12" t="s">
        <v>21</v>
      </c>
      <c r="P23" s="12" t="s">
        <v>21</v>
      </c>
      <c r="Q23" s="12"/>
      <c r="R23" s="12"/>
      <c r="S23" s="12"/>
      <c r="T23" s="22"/>
      <c r="U23" s="27">
        <f>D23*2.5+E23*3+F23*2+G23*2+H23*3+I23*4+J23*2.5+K23*3+L23*2+N23*1.5</f>
        <v>2110.5</v>
      </c>
      <c r="V23" s="27">
        <v>25.5</v>
      </c>
      <c r="W23" s="27">
        <f>U23/V23</f>
        <v>82.764705882352942</v>
      </c>
      <c r="X23" s="9"/>
      <c r="Y23" s="11">
        <v>130906203</v>
      </c>
      <c r="Z23" s="12" t="s">
        <v>75</v>
      </c>
      <c r="AA23" s="13">
        <v>79</v>
      </c>
      <c r="AB23" s="13">
        <v>87</v>
      </c>
      <c r="AC23" s="13">
        <v>85</v>
      </c>
      <c r="AD23" s="13">
        <v>95</v>
      </c>
      <c r="AE23" s="13">
        <v>87</v>
      </c>
      <c r="AF23" s="11">
        <v>85</v>
      </c>
      <c r="AG23" s="13">
        <v>86</v>
      </c>
      <c r="AH23" s="13">
        <v>88</v>
      </c>
      <c r="AI23" s="12" t="s">
        <v>21</v>
      </c>
      <c r="AJ23" s="12" t="s">
        <v>21</v>
      </c>
      <c r="AK23" s="12" t="s">
        <v>21</v>
      </c>
      <c r="AL23" s="12" t="s">
        <v>21</v>
      </c>
      <c r="AM23" s="12" t="s">
        <v>21</v>
      </c>
      <c r="AN23" s="12" t="s">
        <v>21</v>
      </c>
      <c r="AO23" s="12" t="s">
        <v>21</v>
      </c>
      <c r="AP23" s="12" t="s">
        <v>21</v>
      </c>
      <c r="AQ23" s="12" t="s">
        <v>21</v>
      </c>
      <c r="AR23" s="13">
        <v>84</v>
      </c>
      <c r="AS23" s="12" t="s">
        <v>21</v>
      </c>
      <c r="AT23" s="12"/>
      <c r="AU23" s="12"/>
      <c r="AV23" s="12"/>
      <c r="AW23" s="12"/>
      <c r="AX23" s="12"/>
      <c r="AY23" s="12"/>
      <c r="AZ23" s="12"/>
      <c r="BA23" s="27">
        <f>AA23*1.5+AB23*2+AC23*1.5+AD23*3.5+AE23*6+AF23*1+AG23*2+AH23*3.5+AR23*2</f>
        <v>2007.5</v>
      </c>
      <c r="BB23" s="27">
        <v>23</v>
      </c>
      <c r="BC23" s="27">
        <f>BA23/BB23</f>
        <v>87.282608695652172</v>
      </c>
      <c r="BD23" s="29">
        <f>BA23+U23</f>
        <v>4118</v>
      </c>
      <c r="BE23" s="29">
        <f>BB23+V23</f>
        <v>48.5</v>
      </c>
      <c r="BF23" s="29">
        <f>BD23/BE23</f>
        <v>84.907216494845358</v>
      </c>
      <c r="BG23" s="29">
        <v>0</v>
      </c>
      <c r="BH23" s="30">
        <f>BD23/BE23+BG23</f>
        <v>84.907216494845358</v>
      </c>
    </row>
    <row r="24" spans="1:60" s="2" customFormat="1" x14ac:dyDescent="0.15">
      <c r="A24" s="3">
        <v>21</v>
      </c>
      <c r="B24" s="11">
        <v>130906139</v>
      </c>
      <c r="C24" s="12" t="s">
        <v>64</v>
      </c>
      <c r="D24" s="13">
        <v>84</v>
      </c>
      <c r="E24" s="13">
        <v>78</v>
      </c>
      <c r="F24" s="13">
        <v>77</v>
      </c>
      <c r="G24" s="13">
        <v>68</v>
      </c>
      <c r="H24" s="13">
        <v>89</v>
      </c>
      <c r="I24" s="13">
        <v>88</v>
      </c>
      <c r="J24" s="13">
        <v>92</v>
      </c>
      <c r="K24" s="13">
        <v>89</v>
      </c>
      <c r="L24" s="13">
        <v>84</v>
      </c>
      <c r="M24" s="13">
        <v>93</v>
      </c>
      <c r="N24" s="12" t="s">
        <v>21</v>
      </c>
      <c r="O24" s="12" t="s">
        <v>21</v>
      </c>
      <c r="P24" s="12" t="s">
        <v>21</v>
      </c>
      <c r="Q24" s="12"/>
      <c r="R24" s="12"/>
      <c r="S24" s="12"/>
      <c r="T24" s="22"/>
      <c r="U24" s="27">
        <f>D24*2.5+E24*3+F24*2+G24*2+H24*3+I24*4+J24*2.5+K24*3+L24*2+M24*2</f>
        <v>2204</v>
      </c>
      <c r="V24" s="27">
        <v>26</v>
      </c>
      <c r="W24" s="27">
        <f>U24/V24</f>
        <v>84.769230769230774</v>
      </c>
      <c r="X24" s="9"/>
      <c r="Y24" s="11">
        <v>130906139</v>
      </c>
      <c r="Z24" s="12" t="s">
        <v>64</v>
      </c>
      <c r="AA24" s="13">
        <v>76</v>
      </c>
      <c r="AB24" s="13">
        <v>81</v>
      </c>
      <c r="AC24" s="13">
        <v>86</v>
      </c>
      <c r="AD24" s="13">
        <v>86</v>
      </c>
      <c r="AE24" s="13">
        <v>88</v>
      </c>
      <c r="AF24" s="11">
        <v>85</v>
      </c>
      <c r="AG24" s="13">
        <v>81</v>
      </c>
      <c r="AH24" s="13">
        <v>86</v>
      </c>
      <c r="AI24" s="12" t="s">
        <v>21</v>
      </c>
      <c r="AJ24" s="12" t="s">
        <v>21</v>
      </c>
      <c r="AK24" s="12" t="s">
        <v>21</v>
      </c>
      <c r="AL24" s="12" t="s">
        <v>21</v>
      </c>
      <c r="AM24" s="12" t="s">
        <v>21</v>
      </c>
      <c r="AN24" s="12" t="s">
        <v>21</v>
      </c>
      <c r="AO24" s="12" t="s">
        <v>21</v>
      </c>
      <c r="AP24" s="12" t="s">
        <v>21</v>
      </c>
      <c r="AQ24" s="12" t="s">
        <v>21</v>
      </c>
      <c r="AR24" s="12" t="s">
        <v>21</v>
      </c>
      <c r="AS24" s="12" t="s">
        <v>21</v>
      </c>
      <c r="AT24" s="12"/>
      <c r="AU24" s="12"/>
      <c r="AV24" s="12"/>
      <c r="AW24" s="12"/>
      <c r="AX24" s="12"/>
      <c r="AY24" s="12"/>
      <c r="AZ24" s="12"/>
      <c r="BA24" s="27">
        <f>AA24*1.5+AB24*2+AC24*1.5+AD24*3.5+AE24*6+AF24*1+AG24*2+AH24*3.5</f>
        <v>1782</v>
      </c>
      <c r="BB24" s="27">
        <v>21</v>
      </c>
      <c r="BC24" s="27">
        <f>BA24/BB24</f>
        <v>84.857142857142861</v>
      </c>
      <c r="BD24" s="29">
        <f>BA24+U24</f>
        <v>3986</v>
      </c>
      <c r="BE24" s="29">
        <f>BB24+V24</f>
        <v>47</v>
      </c>
      <c r="BF24" s="29">
        <f>BD24/BE24</f>
        <v>84.808510638297875</v>
      </c>
      <c r="BG24" s="29">
        <v>0</v>
      </c>
      <c r="BH24" s="30">
        <f>BD24/BE24+BG24</f>
        <v>84.808510638297875</v>
      </c>
    </row>
    <row r="25" spans="1:60" s="2" customFormat="1" x14ac:dyDescent="0.15">
      <c r="A25" s="3">
        <v>22</v>
      </c>
      <c r="B25" s="11">
        <v>130906204</v>
      </c>
      <c r="C25" s="12" t="s">
        <v>76</v>
      </c>
      <c r="D25" s="13">
        <v>80</v>
      </c>
      <c r="E25" s="13">
        <v>93</v>
      </c>
      <c r="F25" s="13">
        <v>75</v>
      </c>
      <c r="G25" s="13">
        <v>86</v>
      </c>
      <c r="H25" s="13">
        <v>83</v>
      </c>
      <c r="I25" s="13">
        <v>82</v>
      </c>
      <c r="J25" s="13">
        <v>92</v>
      </c>
      <c r="K25" s="13">
        <v>86</v>
      </c>
      <c r="L25" s="12" t="s">
        <v>21</v>
      </c>
      <c r="M25" s="12" t="s">
        <v>21</v>
      </c>
      <c r="N25" s="12" t="s">
        <v>21</v>
      </c>
      <c r="O25" s="12" t="s">
        <v>21</v>
      </c>
      <c r="P25" s="13">
        <v>94</v>
      </c>
      <c r="Q25" s="13"/>
      <c r="R25" s="13"/>
      <c r="S25" s="13"/>
      <c r="T25" s="23"/>
      <c r="U25" s="27">
        <f>D25*2.5+E25*3+F25*2+G25*2+H25*3+I25*4+J25*2.5+K25*3+P25*2</f>
        <v>2054</v>
      </c>
      <c r="V25" s="27">
        <v>24</v>
      </c>
      <c r="W25" s="27">
        <f>U25/V25</f>
        <v>85.583333333333329</v>
      </c>
      <c r="X25" s="9"/>
      <c r="Y25" s="11">
        <v>130906204</v>
      </c>
      <c r="Z25" s="12" t="s">
        <v>76</v>
      </c>
      <c r="AA25" s="13">
        <v>73</v>
      </c>
      <c r="AB25" s="13">
        <v>82</v>
      </c>
      <c r="AC25" s="13">
        <v>87</v>
      </c>
      <c r="AD25" s="13">
        <v>89</v>
      </c>
      <c r="AE25" s="13">
        <v>85</v>
      </c>
      <c r="AF25" s="11">
        <v>85</v>
      </c>
      <c r="AG25" s="13">
        <v>90</v>
      </c>
      <c r="AH25" s="13">
        <v>82</v>
      </c>
      <c r="AI25" s="13">
        <v>83</v>
      </c>
      <c r="AJ25" s="12" t="s">
        <v>21</v>
      </c>
      <c r="AK25" s="12" t="s">
        <v>21</v>
      </c>
      <c r="AL25" s="12" t="s">
        <v>21</v>
      </c>
      <c r="AM25" s="12" t="s">
        <v>21</v>
      </c>
      <c r="AN25" s="12" t="s">
        <v>21</v>
      </c>
      <c r="AO25" s="12" t="s">
        <v>21</v>
      </c>
      <c r="AP25" s="12" t="s">
        <v>21</v>
      </c>
      <c r="AQ25" s="12" t="s">
        <v>21</v>
      </c>
      <c r="AR25" s="13">
        <v>78</v>
      </c>
      <c r="AS25" s="12" t="s">
        <v>21</v>
      </c>
      <c r="AT25" s="12"/>
      <c r="AU25" s="12"/>
      <c r="AV25" s="12"/>
      <c r="AW25" s="12"/>
      <c r="AX25" s="12"/>
      <c r="AY25" s="12"/>
      <c r="AZ25" s="12"/>
      <c r="BA25" s="27">
        <f>AA25*1.5+AB25*2+AC25*1.5+AD25*3.5+AE25*6+AF25*1+AG25*2+AH25*3.5+AI25*2+AR25*2</f>
        <v>2099.5</v>
      </c>
      <c r="BB25" s="27">
        <v>25</v>
      </c>
      <c r="BC25" s="27">
        <f>BA25/BB25</f>
        <v>83.98</v>
      </c>
      <c r="BD25" s="29">
        <f>BA25+U25</f>
        <v>4153.5</v>
      </c>
      <c r="BE25" s="29">
        <f>BB25+V25</f>
        <v>49</v>
      </c>
      <c r="BF25" s="29">
        <f>BD25/BE25</f>
        <v>84.765306122448976</v>
      </c>
      <c r="BG25" s="29">
        <v>0</v>
      </c>
      <c r="BH25" s="30">
        <f>BD25/BE25+BG25</f>
        <v>84.765306122448976</v>
      </c>
    </row>
    <row r="26" spans="1:60" s="2" customFormat="1" x14ac:dyDescent="0.15">
      <c r="A26" s="3">
        <v>23</v>
      </c>
      <c r="B26" s="11">
        <v>130906229</v>
      </c>
      <c r="C26" s="12" t="s">
        <v>99</v>
      </c>
      <c r="D26" s="13">
        <v>77</v>
      </c>
      <c r="E26" s="13">
        <v>81</v>
      </c>
      <c r="F26" s="13">
        <v>73</v>
      </c>
      <c r="G26" s="13">
        <v>80</v>
      </c>
      <c r="H26" s="13">
        <v>79</v>
      </c>
      <c r="I26" s="13">
        <v>90</v>
      </c>
      <c r="J26" s="13">
        <v>81</v>
      </c>
      <c r="K26" s="13">
        <v>95</v>
      </c>
      <c r="L26" s="13">
        <v>85</v>
      </c>
      <c r="M26" s="13">
        <v>85</v>
      </c>
      <c r="N26" s="12" t="s">
        <v>21</v>
      </c>
      <c r="O26" s="11">
        <v>80</v>
      </c>
      <c r="P26" s="12" t="s">
        <v>21</v>
      </c>
      <c r="Q26" s="12"/>
      <c r="R26" s="12"/>
      <c r="S26" s="12"/>
      <c r="T26" s="22"/>
      <c r="U26" s="27">
        <f>D26*2.5+E26*3+F26*2+G26*2+H26*3+I26*4+J26*2.5+K26*3+L26*2+M26*2+O26*0.5</f>
        <v>2206</v>
      </c>
      <c r="V26" s="27">
        <v>26.5</v>
      </c>
      <c r="W26" s="27">
        <f>U26/V26</f>
        <v>83.245283018867923</v>
      </c>
      <c r="X26" s="9"/>
      <c r="Y26" s="11">
        <v>130906229</v>
      </c>
      <c r="Z26" s="12" t="s">
        <v>99</v>
      </c>
      <c r="AA26" s="13">
        <v>66</v>
      </c>
      <c r="AB26" s="13">
        <v>78</v>
      </c>
      <c r="AC26" s="13">
        <v>95</v>
      </c>
      <c r="AD26" s="13">
        <v>100</v>
      </c>
      <c r="AE26" s="13">
        <v>85</v>
      </c>
      <c r="AF26" s="11">
        <v>85</v>
      </c>
      <c r="AG26" s="13">
        <v>85</v>
      </c>
      <c r="AH26" s="13">
        <v>87</v>
      </c>
      <c r="AI26" s="12" t="s">
        <v>21</v>
      </c>
      <c r="AJ26" s="12" t="s">
        <v>21</v>
      </c>
      <c r="AK26" s="12" t="s">
        <v>21</v>
      </c>
      <c r="AL26" s="12" t="s">
        <v>21</v>
      </c>
      <c r="AM26" s="12" t="s">
        <v>21</v>
      </c>
      <c r="AN26" s="12" t="s">
        <v>21</v>
      </c>
      <c r="AO26" s="12" t="s">
        <v>21</v>
      </c>
      <c r="AP26" s="12" t="s">
        <v>21</v>
      </c>
      <c r="AQ26" s="12" t="s">
        <v>21</v>
      </c>
      <c r="AR26" s="12" t="s">
        <v>21</v>
      </c>
      <c r="AS26" s="12" t="s">
        <v>21</v>
      </c>
      <c r="AT26" s="12"/>
      <c r="AU26" s="12"/>
      <c r="AV26" s="12"/>
      <c r="AW26" s="12"/>
      <c r="AX26" s="12"/>
      <c r="AY26" s="12"/>
      <c r="AZ26" s="12"/>
      <c r="BA26" s="27">
        <f>AA26*1.5+AB26*2+AC26*1.5+AD26*3.5+AE26*6+AF26*1+AG26*2+AH26*3.5</f>
        <v>1817</v>
      </c>
      <c r="BB26" s="27">
        <v>21</v>
      </c>
      <c r="BC26" s="27">
        <f>BA26/BB26</f>
        <v>86.523809523809518</v>
      </c>
      <c r="BD26" s="29">
        <f>BA26+U26</f>
        <v>4023</v>
      </c>
      <c r="BE26" s="29">
        <f>BB26+V26</f>
        <v>47.5</v>
      </c>
      <c r="BF26" s="29">
        <f>BD26/BE26</f>
        <v>84.694736842105257</v>
      </c>
      <c r="BG26" s="29">
        <v>0</v>
      </c>
      <c r="BH26" s="30">
        <f>BD26/BE26+BG26</f>
        <v>84.694736842105257</v>
      </c>
    </row>
    <row r="27" spans="1:60" s="2" customFormat="1" x14ac:dyDescent="0.15">
      <c r="A27" s="3">
        <v>24</v>
      </c>
      <c r="B27" s="11">
        <v>130906308</v>
      </c>
      <c r="C27" s="12" t="s">
        <v>124</v>
      </c>
      <c r="D27" s="13">
        <v>75</v>
      </c>
      <c r="E27" s="13">
        <v>80</v>
      </c>
      <c r="F27" s="13">
        <v>78</v>
      </c>
      <c r="G27" s="13">
        <v>79</v>
      </c>
      <c r="H27" s="13">
        <v>89</v>
      </c>
      <c r="I27" s="13">
        <v>93</v>
      </c>
      <c r="J27" s="13">
        <v>88</v>
      </c>
      <c r="K27" s="13">
        <v>96</v>
      </c>
      <c r="L27" s="13">
        <v>85</v>
      </c>
      <c r="M27" s="13">
        <v>78</v>
      </c>
      <c r="N27" s="12" t="s">
        <v>21</v>
      </c>
      <c r="O27" s="12" t="s">
        <v>21</v>
      </c>
      <c r="P27" s="12" t="s">
        <v>21</v>
      </c>
      <c r="Q27" s="12"/>
      <c r="R27" s="12"/>
      <c r="S27" s="12"/>
      <c r="T27" s="22"/>
      <c r="U27" s="27">
        <f>D27*2.5+E27*3+F27*2+G27*2+H27*3+I27*4+J27*2.5+K27*3+L27*2+M27*2</f>
        <v>2214.5</v>
      </c>
      <c r="V27" s="27">
        <v>26</v>
      </c>
      <c r="W27" s="27">
        <f>U27/V27</f>
        <v>85.17307692307692</v>
      </c>
      <c r="X27" s="9"/>
      <c r="Y27" s="11">
        <v>130906308</v>
      </c>
      <c r="Z27" s="12" t="s">
        <v>124</v>
      </c>
      <c r="AA27" s="13">
        <v>78</v>
      </c>
      <c r="AB27" s="13">
        <v>85</v>
      </c>
      <c r="AC27" s="13">
        <v>89</v>
      </c>
      <c r="AD27" s="13">
        <v>88</v>
      </c>
      <c r="AE27" s="13">
        <v>85</v>
      </c>
      <c r="AF27" s="11">
        <v>85</v>
      </c>
      <c r="AG27" s="13">
        <v>83</v>
      </c>
      <c r="AH27" s="13">
        <v>79</v>
      </c>
      <c r="AI27" s="12" t="s">
        <v>21</v>
      </c>
      <c r="AJ27" s="12" t="s">
        <v>21</v>
      </c>
      <c r="AK27" s="12" t="s">
        <v>21</v>
      </c>
      <c r="AL27" s="12" t="s">
        <v>21</v>
      </c>
      <c r="AM27" s="12" t="s">
        <v>21</v>
      </c>
      <c r="AN27" s="12" t="s">
        <v>21</v>
      </c>
      <c r="AO27" s="12" t="s">
        <v>21</v>
      </c>
      <c r="AP27" s="12" t="s">
        <v>21</v>
      </c>
      <c r="AQ27" s="12" t="s">
        <v>21</v>
      </c>
      <c r="AR27" s="12" t="s">
        <v>21</v>
      </c>
      <c r="AS27" s="12" t="s">
        <v>21</v>
      </c>
      <c r="AT27" s="12"/>
      <c r="AU27" s="12"/>
      <c r="AV27" s="12"/>
      <c r="AW27" s="12"/>
      <c r="AX27" s="12"/>
      <c r="AY27" s="12"/>
      <c r="AZ27" s="12"/>
      <c r="BA27" s="27">
        <f>AA27*1.5+AB27*2+AC27*1.5+AD27*3.5+AE27*6+AF27*1+AG27*2+AH27*3.5</f>
        <v>1766</v>
      </c>
      <c r="BB27" s="27">
        <v>21</v>
      </c>
      <c r="BC27" s="27">
        <f>BA27/BB27</f>
        <v>84.095238095238102</v>
      </c>
      <c r="BD27" s="29">
        <f>BA27+U27</f>
        <v>3980.5</v>
      </c>
      <c r="BE27" s="29">
        <f>BB27+V27</f>
        <v>47</v>
      </c>
      <c r="BF27" s="29">
        <f>BD27/BE27</f>
        <v>84.691489361702125</v>
      </c>
      <c r="BG27" s="29">
        <v>0</v>
      </c>
      <c r="BH27" s="30">
        <f>BD27/BE27+BG27</f>
        <v>84.691489361702125</v>
      </c>
    </row>
    <row r="28" spans="1:60" s="2" customFormat="1" x14ac:dyDescent="0.15">
      <c r="A28" s="3">
        <v>25</v>
      </c>
      <c r="B28" s="11">
        <v>130906324</v>
      </c>
      <c r="C28" s="12" t="s">
        <v>140</v>
      </c>
      <c r="D28" s="13">
        <v>84</v>
      </c>
      <c r="E28" s="13">
        <v>80</v>
      </c>
      <c r="F28" s="13">
        <v>74</v>
      </c>
      <c r="G28" s="13">
        <v>79</v>
      </c>
      <c r="H28" s="13">
        <v>85</v>
      </c>
      <c r="I28" s="13">
        <v>77</v>
      </c>
      <c r="J28" s="13">
        <v>90</v>
      </c>
      <c r="K28" s="13">
        <v>85</v>
      </c>
      <c r="L28" s="12" t="s">
        <v>21</v>
      </c>
      <c r="M28" s="13">
        <v>82</v>
      </c>
      <c r="N28" s="12" t="s">
        <v>21</v>
      </c>
      <c r="O28" s="12" t="s">
        <v>21</v>
      </c>
      <c r="P28" s="12" t="s">
        <v>21</v>
      </c>
      <c r="Q28" s="12"/>
      <c r="R28" s="12"/>
      <c r="S28" s="12"/>
      <c r="T28" s="22"/>
      <c r="U28" s="27">
        <f>D28*2.5+E28*3+F28*2+G28*2+H28*3+I28*4+J28*2.5+K28*3+M28*2</f>
        <v>1963</v>
      </c>
      <c r="V28" s="27">
        <v>24</v>
      </c>
      <c r="W28" s="27">
        <f>U28/V28</f>
        <v>81.791666666666671</v>
      </c>
      <c r="X28" s="9"/>
      <c r="Y28" s="11">
        <v>130906324</v>
      </c>
      <c r="Z28" s="12" t="s">
        <v>140</v>
      </c>
      <c r="AA28" s="13">
        <v>80</v>
      </c>
      <c r="AB28" s="13">
        <v>83</v>
      </c>
      <c r="AC28" s="13">
        <v>89</v>
      </c>
      <c r="AD28" s="13">
        <v>93</v>
      </c>
      <c r="AE28" s="13">
        <v>85</v>
      </c>
      <c r="AF28" s="11">
        <v>85</v>
      </c>
      <c r="AG28" s="13">
        <v>85</v>
      </c>
      <c r="AH28" s="13">
        <v>92</v>
      </c>
      <c r="AI28" s="13">
        <v>90</v>
      </c>
      <c r="AJ28" s="12" t="s">
        <v>21</v>
      </c>
      <c r="AK28" s="12" t="s">
        <v>21</v>
      </c>
      <c r="AL28" s="12" t="s">
        <v>21</v>
      </c>
      <c r="AM28" s="12" t="s">
        <v>21</v>
      </c>
      <c r="AN28" s="12" t="s">
        <v>21</v>
      </c>
      <c r="AO28" s="12" t="s">
        <v>21</v>
      </c>
      <c r="AP28" s="12" t="s">
        <v>21</v>
      </c>
      <c r="AQ28" s="12" t="s">
        <v>21</v>
      </c>
      <c r="AR28" s="12" t="s">
        <v>21</v>
      </c>
      <c r="AS28" s="12" t="s">
        <v>21</v>
      </c>
      <c r="AT28" s="12"/>
      <c r="AU28" s="12"/>
      <c r="AV28" s="12"/>
      <c r="AW28" s="12"/>
      <c r="AX28" s="12"/>
      <c r="AY28" s="12"/>
      <c r="AZ28" s="12"/>
      <c r="BA28" s="27">
        <f>AA28*1.5+AB28*2+AC28*1.5+AD28*3.5+AE28*6+AF28*1+AG28*2+AH28*3.5+AI28*2</f>
        <v>2012</v>
      </c>
      <c r="BB28" s="27">
        <v>23</v>
      </c>
      <c r="BC28" s="27">
        <f>BA28/BB28</f>
        <v>87.478260869565219</v>
      </c>
      <c r="BD28" s="29">
        <f>BA28+U28</f>
        <v>3975</v>
      </c>
      <c r="BE28" s="29">
        <f>BB28+V28</f>
        <v>47</v>
      </c>
      <c r="BF28" s="29">
        <f>BD28/BE28</f>
        <v>84.574468085106389</v>
      </c>
      <c r="BG28" s="29">
        <v>0</v>
      </c>
      <c r="BH28" s="30">
        <f>BD28/BE28+BG28</f>
        <v>84.574468085106389</v>
      </c>
    </row>
    <row r="29" spans="1:60" s="2" customFormat="1" x14ac:dyDescent="0.15">
      <c r="A29" s="3">
        <v>26</v>
      </c>
      <c r="B29" s="11">
        <v>130906138</v>
      </c>
      <c r="C29" s="12" t="s">
        <v>63</v>
      </c>
      <c r="D29" s="13">
        <v>68</v>
      </c>
      <c r="E29" s="13">
        <v>77</v>
      </c>
      <c r="F29" s="13">
        <v>79</v>
      </c>
      <c r="G29" s="13">
        <v>79</v>
      </c>
      <c r="H29" s="13">
        <v>76</v>
      </c>
      <c r="I29" s="13">
        <v>100</v>
      </c>
      <c r="J29" s="13">
        <v>87</v>
      </c>
      <c r="K29" s="13">
        <v>96</v>
      </c>
      <c r="L29" s="13">
        <v>85</v>
      </c>
      <c r="M29" s="13">
        <v>87</v>
      </c>
      <c r="N29" s="12" t="s">
        <v>21</v>
      </c>
      <c r="O29" s="12" t="s">
        <v>21</v>
      </c>
      <c r="P29" s="12" t="s">
        <v>21</v>
      </c>
      <c r="Q29" s="12"/>
      <c r="R29" s="12"/>
      <c r="S29" s="12"/>
      <c r="T29" s="22"/>
      <c r="U29" s="27">
        <f>D29*2.5+E29*3+F29*2+G29*2+H29*3+I29*4+J29*2.5+K29*3+L29*2+M29*2</f>
        <v>2194.5</v>
      </c>
      <c r="V29" s="27">
        <v>26</v>
      </c>
      <c r="W29" s="27">
        <f>U29/V29</f>
        <v>84.40384615384616</v>
      </c>
      <c r="X29" s="9"/>
      <c r="Y29" s="11">
        <v>130906138</v>
      </c>
      <c r="Z29" s="12" t="s">
        <v>63</v>
      </c>
      <c r="AA29" s="13">
        <v>71</v>
      </c>
      <c r="AB29" s="13">
        <v>87</v>
      </c>
      <c r="AC29" s="13">
        <v>76</v>
      </c>
      <c r="AD29" s="13">
        <v>88</v>
      </c>
      <c r="AE29" s="13">
        <v>88</v>
      </c>
      <c r="AF29" s="11">
        <v>85</v>
      </c>
      <c r="AG29" s="13">
        <v>85</v>
      </c>
      <c r="AH29" s="13">
        <v>77</v>
      </c>
      <c r="AI29" s="12" t="s">
        <v>21</v>
      </c>
      <c r="AJ29" s="12" t="s">
        <v>21</v>
      </c>
      <c r="AK29" s="12" t="s">
        <v>21</v>
      </c>
      <c r="AL29" s="12" t="s">
        <v>21</v>
      </c>
      <c r="AM29" s="12" t="s">
        <v>21</v>
      </c>
      <c r="AN29" s="12" t="s">
        <v>21</v>
      </c>
      <c r="AO29" s="12" t="s">
        <v>21</v>
      </c>
      <c r="AP29" s="12" t="s">
        <v>21</v>
      </c>
      <c r="AQ29" s="12" t="s">
        <v>21</v>
      </c>
      <c r="AR29" s="12" t="s">
        <v>21</v>
      </c>
      <c r="AS29" s="12" t="s">
        <v>21</v>
      </c>
      <c r="AT29" s="12"/>
      <c r="AU29" s="12"/>
      <c r="AV29" s="12"/>
      <c r="AW29" s="12"/>
      <c r="AX29" s="12"/>
      <c r="AY29" s="12"/>
      <c r="AZ29" s="12"/>
      <c r="BA29" s="27">
        <f>AA29*1.5+AB29*2+AC29*1.5+AD29*3.5+AE29*6+AF29*1+AG29*2+AH29*3.5</f>
        <v>1755</v>
      </c>
      <c r="BB29" s="27">
        <v>21</v>
      </c>
      <c r="BC29" s="27">
        <f>BA29/BB29</f>
        <v>83.571428571428569</v>
      </c>
      <c r="BD29" s="29">
        <f>BA29+U29</f>
        <v>3949.5</v>
      </c>
      <c r="BE29" s="29">
        <f>BB29+V29</f>
        <v>47</v>
      </c>
      <c r="BF29" s="29">
        <f>BD29/BE29</f>
        <v>84.031914893617028</v>
      </c>
      <c r="BG29" s="29">
        <v>0</v>
      </c>
      <c r="BH29" s="30">
        <f>BD29/BE29+BG29</f>
        <v>84.031914893617028</v>
      </c>
    </row>
    <row r="30" spans="1:60" s="2" customFormat="1" x14ac:dyDescent="0.15">
      <c r="A30" s="3">
        <v>27</v>
      </c>
      <c r="B30" s="11">
        <v>130906305</v>
      </c>
      <c r="C30" s="12" t="s">
        <v>121</v>
      </c>
      <c r="D30" s="13">
        <v>81</v>
      </c>
      <c r="E30" s="13">
        <v>84</v>
      </c>
      <c r="F30" s="13">
        <v>68</v>
      </c>
      <c r="G30" s="13">
        <v>80</v>
      </c>
      <c r="H30" s="13">
        <v>84</v>
      </c>
      <c r="I30" s="13">
        <v>89</v>
      </c>
      <c r="J30" s="13">
        <v>98</v>
      </c>
      <c r="K30" s="13">
        <v>93</v>
      </c>
      <c r="L30" s="12" t="s">
        <v>21</v>
      </c>
      <c r="M30" s="13">
        <v>80</v>
      </c>
      <c r="N30" s="12" t="s">
        <v>21</v>
      </c>
      <c r="O30" s="12" t="s">
        <v>21</v>
      </c>
      <c r="P30" s="12" t="s">
        <v>21</v>
      </c>
      <c r="Q30" s="12"/>
      <c r="R30" s="12"/>
      <c r="S30" s="12"/>
      <c r="T30" s="22"/>
      <c r="U30" s="27">
        <f>D30*2.5+E30*3+F30*2+G30*2+H30*3+I30*4+J30*2.5+K30*3+M30*2</f>
        <v>2042.5</v>
      </c>
      <c r="V30" s="27">
        <v>24</v>
      </c>
      <c r="W30" s="27">
        <f>U30/V30</f>
        <v>85.104166666666671</v>
      </c>
      <c r="X30" s="9"/>
      <c r="Y30" s="11">
        <v>130906305</v>
      </c>
      <c r="Z30" s="12" t="s">
        <v>121</v>
      </c>
      <c r="AA30" s="13">
        <v>73</v>
      </c>
      <c r="AB30" s="13">
        <v>65</v>
      </c>
      <c r="AC30" s="13">
        <v>84</v>
      </c>
      <c r="AD30" s="13">
        <v>97</v>
      </c>
      <c r="AE30" s="13">
        <v>88</v>
      </c>
      <c r="AF30" s="11">
        <v>85</v>
      </c>
      <c r="AG30" s="13">
        <v>84</v>
      </c>
      <c r="AH30" s="13">
        <v>60</v>
      </c>
      <c r="AI30" s="13">
        <v>93</v>
      </c>
      <c r="AJ30" s="12" t="s">
        <v>21</v>
      </c>
      <c r="AK30" s="12" t="s">
        <v>21</v>
      </c>
      <c r="AL30" s="12" t="s">
        <v>21</v>
      </c>
      <c r="AM30" s="12" t="s">
        <v>21</v>
      </c>
      <c r="AN30" s="12" t="s">
        <v>21</v>
      </c>
      <c r="AO30" s="12" t="s">
        <v>21</v>
      </c>
      <c r="AP30" s="12" t="s">
        <v>21</v>
      </c>
      <c r="AQ30" s="12" t="s">
        <v>21</v>
      </c>
      <c r="AR30" s="12" t="s">
        <v>21</v>
      </c>
      <c r="AS30" s="12" t="s">
        <v>21</v>
      </c>
      <c r="AT30" s="12"/>
      <c r="AU30" s="12"/>
      <c r="AV30" s="12"/>
      <c r="AW30" s="12"/>
      <c r="AX30" s="12"/>
      <c r="AY30" s="12"/>
      <c r="AZ30" s="12"/>
      <c r="BA30" s="27">
        <f>AA30*1.5+AB30*2+AC30*1.5+AD30*3.5+AE30*6+AF30*1+AG30*2+AH30*3.5+AI30*2</f>
        <v>1882</v>
      </c>
      <c r="BB30" s="27">
        <v>23</v>
      </c>
      <c r="BC30" s="27">
        <f>BA30/BB30</f>
        <v>81.826086956521735</v>
      </c>
      <c r="BD30" s="29">
        <f>BA30+U30</f>
        <v>3924.5</v>
      </c>
      <c r="BE30" s="29">
        <f>BB30+V30</f>
        <v>47</v>
      </c>
      <c r="BF30" s="29">
        <f>BD30/BE30</f>
        <v>83.5</v>
      </c>
      <c r="BG30" s="29">
        <v>0</v>
      </c>
      <c r="BH30" s="30">
        <f>BD30/BE30+BG30</f>
        <v>83.5</v>
      </c>
    </row>
    <row r="31" spans="1:60" s="2" customFormat="1" x14ac:dyDescent="0.15">
      <c r="A31" s="3">
        <v>28</v>
      </c>
      <c r="B31" s="11">
        <v>130906133</v>
      </c>
      <c r="C31" s="12" t="s">
        <v>58</v>
      </c>
      <c r="D31" s="13">
        <v>68</v>
      </c>
      <c r="E31" s="13">
        <v>88</v>
      </c>
      <c r="F31" s="13">
        <v>75</v>
      </c>
      <c r="G31" s="13">
        <v>84</v>
      </c>
      <c r="H31" s="13">
        <v>83</v>
      </c>
      <c r="I31" s="13">
        <v>88</v>
      </c>
      <c r="J31" s="13">
        <v>99</v>
      </c>
      <c r="K31" s="13">
        <v>75</v>
      </c>
      <c r="L31" s="12" t="s">
        <v>21</v>
      </c>
      <c r="M31" s="13">
        <v>90</v>
      </c>
      <c r="N31" s="12" t="s">
        <v>21</v>
      </c>
      <c r="O31" s="12" t="s">
        <v>21</v>
      </c>
      <c r="P31" s="12" t="s">
        <v>21</v>
      </c>
      <c r="Q31" s="12"/>
      <c r="R31" s="12"/>
      <c r="S31" s="12"/>
      <c r="T31" s="22"/>
      <c r="U31" s="27">
        <f>D31*2.5+E31*3+F31*2+G31*2+H31*3+I31*4+J31*2.5+K31*3+M31*2</f>
        <v>2005.5</v>
      </c>
      <c r="V31" s="27">
        <v>24</v>
      </c>
      <c r="W31" s="27">
        <f>U31/V31</f>
        <v>83.5625</v>
      </c>
      <c r="X31" s="9"/>
      <c r="Y31" s="11">
        <v>130906133</v>
      </c>
      <c r="Z31" s="12" t="s">
        <v>58</v>
      </c>
      <c r="AA31" s="13">
        <v>76</v>
      </c>
      <c r="AB31" s="13">
        <v>72</v>
      </c>
      <c r="AC31" s="13">
        <v>83</v>
      </c>
      <c r="AD31" s="13">
        <v>91</v>
      </c>
      <c r="AE31" s="13">
        <v>85</v>
      </c>
      <c r="AF31" s="11">
        <v>95</v>
      </c>
      <c r="AG31" s="13">
        <v>90</v>
      </c>
      <c r="AH31" s="13">
        <v>75</v>
      </c>
      <c r="AI31" s="13">
        <v>81</v>
      </c>
      <c r="AJ31" s="12" t="s">
        <v>21</v>
      </c>
      <c r="AK31" s="12" t="s">
        <v>21</v>
      </c>
      <c r="AL31" s="12" t="s">
        <v>21</v>
      </c>
      <c r="AM31" s="12" t="s">
        <v>21</v>
      </c>
      <c r="AN31" s="12" t="s">
        <v>21</v>
      </c>
      <c r="AO31" s="12" t="s">
        <v>21</v>
      </c>
      <c r="AP31" s="12" t="s">
        <v>21</v>
      </c>
      <c r="AQ31" s="12" t="s">
        <v>21</v>
      </c>
      <c r="AR31" s="12" t="s">
        <v>21</v>
      </c>
      <c r="AS31" s="12" t="s">
        <v>21</v>
      </c>
      <c r="AT31" s="12"/>
      <c r="AU31" s="12"/>
      <c r="AV31" s="12"/>
      <c r="AW31" s="12"/>
      <c r="AX31" s="12"/>
      <c r="AY31" s="12"/>
      <c r="AZ31" s="12"/>
      <c r="BA31" s="27">
        <f>AA31*1.5+AB31*2+AC31*1.5+AD31*3.5+AE31*6+AF31*1+AG31*2+AH31*3.5+AI31*2</f>
        <v>1910.5</v>
      </c>
      <c r="BB31" s="27">
        <v>23</v>
      </c>
      <c r="BC31" s="27">
        <f>BA31/BB31</f>
        <v>83.065217391304344</v>
      </c>
      <c r="BD31" s="29">
        <f>BA31+U31</f>
        <v>3916</v>
      </c>
      <c r="BE31" s="29">
        <f>BB31+V31</f>
        <v>47</v>
      </c>
      <c r="BF31" s="29">
        <f>BD31/BE31</f>
        <v>83.319148936170208</v>
      </c>
      <c r="BG31" s="29">
        <v>0</v>
      </c>
      <c r="BH31" s="30">
        <f>BD31/BE31+BG31</f>
        <v>83.319148936170208</v>
      </c>
    </row>
    <row r="32" spans="1:60" s="2" customFormat="1" x14ac:dyDescent="0.15">
      <c r="A32" s="36">
        <v>29</v>
      </c>
      <c r="B32" s="11">
        <v>130906220</v>
      </c>
      <c r="C32" s="12" t="s">
        <v>90</v>
      </c>
      <c r="D32" s="13">
        <v>81</v>
      </c>
      <c r="E32" s="13">
        <v>81</v>
      </c>
      <c r="F32" s="13">
        <v>76</v>
      </c>
      <c r="G32" s="13">
        <v>89</v>
      </c>
      <c r="H32" s="13">
        <v>80</v>
      </c>
      <c r="I32" s="13">
        <v>94</v>
      </c>
      <c r="J32" s="13">
        <v>91</v>
      </c>
      <c r="K32" s="13">
        <v>92</v>
      </c>
      <c r="L32" s="13">
        <v>85</v>
      </c>
      <c r="M32" s="13">
        <v>88</v>
      </c>
      <c r="N32" s="12" t="s">
        <v>21</v>
      </c>
      <c r="O32" s="12" t="s">
        <v>21</v>
      </c>
      <c r="P32" s="12" t="s">
        <v>21</v>
      </c>
      <c r="Q32" s="12"/>
      <c r="R32" s="12"/>
      <c r="S32" s="12"/>
      <c r="T32" s="22"/>
      <c r="U32" s="27">
        <f>D32*2.5+E32*3+F32*2+G32*2+H32*3+I32*4+J32*2.5+K32*3+L32*2+M32*2</f>
        <v>2241</v>
      </c>
      <c r="V32" s="27">
        <v>26</v>
      </c>
      <c r="W32" s="27">
        <f>U32/V32</f>
        <v>86.192307692307693</v>
      </c>
      <c r="X32" s="9"/>
      <c r="Y32" s="11">
        <v>130906220</v>
      </c>
      <c r="Z32" s="12" t="s">
        <v>90</v>
      </c>
      <c r="AA32" s="13">
        <v>69</v>
      </c>
      <c r="AB32" s="13">
        <v>71</v>
      </c>
      <c r="AC32" s="13">
        <v>79</v>
      </c>
      <c r="AD32" s="13">
        <v>76</v>
      </c>
      <c r="AE32" s="13">
        <v>76</v>
      </c>
      <c r="AF32" s="11">
        <v>85</v>
      </c>
      <c r="AG32" s="13">
        <v>86</v>
      </c>
      <c r="AH32" s="13">
        <v>92</v>
      </c>
      <c r="AI32" s="12" t="s">
        <v>21</v>
      </c>
      <c r="AJ32" s="12" t="s">
        <v>21</v>
      </c>
      <c r="AK32" s="12" t="s">
        <v>21</v>
      </c>
      <c r="AL32" s="12" t="s">
        <v>21</v>
      </c>
      <c r="AM32" s="12" t="s">
        <v>21</v>
      </c>
      <c r="AN32" s="12" t="s">
        <v>21</v>
      </c>
      <c r="AO32" s="12" t="s">
        <v>21</v>
      </c>
      <c r="AP32" s="12" t="s">
        <v>21</v>
      </c>
      <c r="AQ32" s="12" t="s">
        <v>21</v>
      </c>
      <c r="AR32" s="12" t="s">
        <v>21</v>
      </c>
      <c r="AS32" s="12" t="s">
        <v>21</v>
      </c>
      <c r="AT32" s="12"/>
      <c r="AU32" s="12"/>
      <c r="AV32" s="12"/>
      <c r="AW32" s="12"/>
      <c r="AX32" s="12"/>
      <c r="AY32" s="12"/>
      <c r="AZ32" s="12"/>
      <c r="BA32" s="27">
        <f>AA32*1.5+AB32*2+AC32*1.5+AD32*3.5+AE32*6+AF32*1+AG32*2+AH32*3.5</f>
        <v>1665</v>
      </c>
      <c r="BB32" s="27">
        <v>21</v>
      </c>
      <c r="BC32" s="27">
        <f>BA32/BB32</f>
        <v>79.285714285714292</v>
      </c>
      <c r="BD32" s="29">
        <f>BA32+U32</f>
        <v>3906</v>
      </c>
      <c r="BE32" s="29">
        <f>BB32+V32</f>
        <v>47</v>
      </c>
      <c r="BF32" s="29">
        <f>BD32/BE32</f>
        <v>83.106382978723403</v>
      </c>
      <c r="BG32" s="29">
        <v>0</v>
      </c>
      <c r="BH32" s="30">
        <f>BD32/BE32+BG32</f>
        <v>83.106382978723403</v>
      </c>
    </row>
    <row r="33" spans="1:60" s="2" customFormat="1" x14ac:dyDescent="0.15">
      <c r="A33" s="31">
        <v>30</v>
      </c>
      <c r="B33" s="11">
        <v>130906321</v>
      </c>
      <c r="C33" s="12" t="s">
        <v>137</v>
      </c>
      <c r="D33" s="13">
        <v>84</v>
      </c>
      <c r="E33" s="13">
        <v>91</v>
      </c>
      <c r="F33" s="13">
        <v>85</v>
      </c>
      <c r="G33" s="13">
        <v>76</v>
      </c>
      <c r="H33" s="13">
        <v>83</v>
      </c>
      <c r="I33" s="13">
        <v>97</v>
      </c>
      <c r="J33" s="13">
        <v>79</v>
      </c>
      <c r="K33" s="13">
        <v>88</v>
      </c>
      <c r="L33" s="13">
        <v>86</v>
      </c>
      <c r="M33" s="13">
        <v>84</v>
      </c>
      <c r="N33" s="12" t="s">
        <v>21</v>
      </c>
      <c r="O33" s="12" t="s">
        <v>21</v>
      </c>
      <c r="P33" s="12" t="s">
        <v>21</v>
      </c>
      <c r="Q33" s="12"/>
      <c r="R33" s="12"/>
      <c r="S33" s="12"/>
      <c r="T33" s="22"/>
      <c r="U33" s="27">
        <f>D33*2.5+E33*3+F33*2+G33*2+H33*3+I33*4+J33*2.5+K33*3+L33*2+M33*2</f>
        <v>2243.5</v>
      </c>
      <c r="V33" s="27">
        <v>26</v>
      </c>
      <c r="W33" s="27">
        <f>U33/V33</f>
        <v>86.288461538461533</v>
      </c>
      <c r="X33" s="9"/>
      <c r="Y33" s="11">
        <v>130906321</v>
      </c>
      <c r="Z33" s="32" t="s">
        <v>137</v>
      </c>
      <c r="AA33" s="13">
        <v>82</v>
      </c>
      <c r="AB33" s="13">
        <v>86</v>
      </c>
      <c r="AC33" s="13">
        <v>84</v>
      </c>
      <c r="AD33" s="13">
        <v>50</v>
      </c>
      <c r="AE33" s="13">
        <v>87</v>
      </c>
      <c r="AF33" s="11">
        <v>65</v>
      </c>
      <c r="AG33" s="13">
        <v>91</v>
      </c>
      <c r="AH33" s="13">
        <v>83</v>
      </c>
      <c r="AI33" s="12" t="s">
        <v>21</v>
      </c>
      <c r="AJ33" s="12" t="s">
        <v>21</v>
      </c>
      <c r="AK33" s="12" t="s">
        <v>21</v>
      </c>
      <c r="AL33" s="12" t="s">
        <v>21</v>
      </c>
      <c r="AM33" s="12" t="s">
        <v>21</v>
      </c>
      <c r="AN33" s="12" t="s">
        <v>21</v>
      </c>
      <c r="AO33" s="12" t="s">
        <v>21</v>
      </c>
      <c r="AP33" s="12" t="s">
        <v>21</v>
      </c>
      <c r="AQ33" s="12" t="s">
        <v>21</v>
      </c>
      <c r="AR33" s="12" t="s">
        <v>21</v>
      </c>
      <c r="AS33" s="12" t="s">
        <v>21</v>
      </c>
      <c r="AT33" s="12"/>
      <c r="AU33" s="12"/>
      <c r="AV33" s="12"/>
      <c r="AW33" s="12"/>
      <c r="AX33" s="12"/>
      <c r="AY33" s="12"/>
      <c r="AZ33" s="12"/>
      <c r="BA33" s="27">
        <f>AA33*1.5+AB33*2+AC33*1.5+AD33*3.5+AE33*6+AF33*1+AG33*2+AH33*3.5</f>
        <v>1655.5</v>
      </c>
      <c r="BB33" s="27">
        <v>21</v>
      </c>
      <c r="BC33" s="27">
        <f>BA33/BB33</f>
        <v>78.833333333333329</v>
      </c>
      <c r="BD33" s="29">
        <f>BA33+U33</f>
        <v>3899</v>
      </c>
      <c r="BE33" s="29">
        <f>BB33+V33</f>
        <v>47</v>
      </c>
      <c r="BF33" s="29">
        <f>BD33/BE33</f>
        <v>82.957446808510639</v>
      </c>
      <c r="BG33" s="29">
        <v>0</v>
      </c>
      <c r="BH33" s="30">
        <f>BD33/BE33+BG33</f>
        <v>82.957446808510639</v>
      </c>
    </row>
    <row r="34" spans="1:60" s="2" customFormat="1" x14ac:dyDescent="0.15">
      <c r="A34" s="31">
        <v>31</v>
      </c>
      <c r="B34" s="11">
        <v>130906343</v>
      </c>
      <c r="C34" s="32" t="s">
        <v>158</v>
      </c>
      <c r="D34" s="13">
        <v>76</v>
      </c>
      <c r="E34" s="13">
        <v>93</v>
      </c>
      <c r="F34" s="13">
        <v>86</v>
      </c>
      <c r="G34" s="13">
        <v>80</v>
      </c>
      <c r="H34" s="13">
        <v>81</v>
      </c>
      <c r="I34" s="13">
        <v>84</v>
      </c>
      <c r="J34" s="11">
        <v>53</v>
      </c>
      <c r="K34" s="13">
        <v>99</v>
      </c>
      <c r="L34" s="13">
        <v>90</v>
      </c>
      <c r="M34" s="13">
        <v>86</v>
      </c>
      <c r="N34" s="12" t="s">
        <v>21</v>
      </c>
      <c r="O34" s="12" t="s">
        <v>21</v>
      </c>
      <c r="P34" s="12" t="s">
        <v>21</v>
      </c>
      <c r="Q34" s="12"/>
      <c r="R34" s="12"/>
      <c r="S34" s="12"/>
      <c r="T34" s="22"/>
      <c r="U34" s="27">
        <f>D34*2.5+E34*3+F34*2+G34*2+H34*3+I34*4+J34*2.5+K34*3+L34*2+M34*2</f>
        <v>2161.5</v>
      </c>
      <c r="V34" s="27">
        <v>26</v>
      </c>
      <c r="W34" s="27">
        <f>U34/V34</f>
        <v>83.134615384615387</v>
      </c>
      <c r="X34" s="9"/>
      <c r="Y34" s="11">
        <v>130906343</v>
      </c>
      <c r="Z34" s="32" t="s">
        <v>158</v>
      </c>
      <c r="AA34" s="13">
        <v>80</v>
      </c>
      <c r="AB34" s="13">
        <v>82</v>
      </c>
      <c r="AC34" s="13">
        <v>55</v>
      </c>
      <c r="AD34" s="13">
        <v>85</v>
      </c>
      <c r="AE34" s="13">
        <v>85</v>
      </c>
      <c r="AF34" s="11">
        <v>75</v>
      </c>
      <c r="AG34" s="13">
        <v>89</v>
      </c>
      <c r="AH34" s="13">
        <v>85</v>
      </c>
      <c r="AI34" s="12" t="s">
        <v>21</v>
      </c>
      <c r="AJ34" s="12" t="s">
        <v>21</v>
      </c>
      <c r="AK34" s="12" t="s">
        <v>21</v>
      </c>
      <c r="AL34" s="12" t="s">
        <v>21</v>
      </c>
      <c r="AM34" s="12" t="s">
        <v>21</v>
      </c>
      <c r="AN34" s="12" t="s">
        <v>21</v>
      </c>
      <c r="AO34" s="12" t="s">
        <v>21</v>
      </c>
      <c r="AP34" s="12" t="s">
        <v>21</v>
      </c>
      <c r="AQ34" s="12" t="s">
        <v>21</v>
      </c>
      <c r="AR34" s="12" t="s">
        <v>21</v>
      </c>
      <c r="AS34" s="12" t="s">
        <v>21</v>
      </c>
      <c r="AT34" s="12"/>
      <c r="AU34" s="12"/>
      <c r="AV34" s="12"/>
      <c r="AW34" s="12"/>
      <c r="AX34" s="12"/>
      <c r="AY34" s="12"/>
      <c r="AZ34" s="12"/>
      <c r="BA34" s="27">
        <f>AA34*1.5+AB34*2+AC34*1.5+AD34*3.5+AE34*6+AF34*1+AG34*2+AH34*3.5</f>
        <v>1724.5</v>
      </c>
      <c r="BB34" s="27">
        <v>21</v>
      </c>
      <c r="BC34" s="27">
        <f>BA34/BB34</f>
        <v>82.11904761904762</v>
      </c>
      <c r="BD34" s="29">
        <f>BA34+U34</f>
        <v>3886</v>
      </c>
      <c r="BE34" s="29">
        <f>BB34+V34</f>
        <v>47</v>
      </c>
      <c r="BF34" s="29">
        <f>BD34/BE34</f>
        <v>82.680851063829792</v>
      </c>
      <c r="BG34" s="29">
        <v>0</v>
      </c>
      <c r="BH34" s="30">
        <f>BD34/BE34+BG34</f>
        <v>82.680851063829792</v>
      </c>
    </row>
    <row r="35" spans="1:60" s="2" customFormat="1" x14ac:dyDescent="0.15">
      <c r="A35" s="3">
        <v>32</v>
      </c>
      <c r="B35" s="11">
        <v>130906123</v>
      </c>
      <c r="C35" s="12" t="s">
        <v>48</v>
      </c>
      <c r="D35" s="13">
        <v>85</v>
      </c>
      <c r="E35" s="13">
        <v>82</v>
      </c>
      <c r="F35" s="13">
        <v>65</v>
      </c>
      <c r="G35" s="13">
        <v>86</v>
      </c>
      <c r="H35" s="13">
        <v>82</v>
      </c>
      <c r="I35" s="13">
        <v>83</v>
      </c>
      <c r="J35" s="13">
        <v>72</v>
      </c>
      <c r="K35" s="13">
        <v>89</v>
      </c>
      <c r="L35" s="12" t="s">
        <v>21</v>
      </c>
      <c r="M35" s="13">
        <v>90</v>
      </c>
      <c r="N35" s="12" t="s">
        <v>21</v>
      </c>
      <c r="O35" s="12" t="s">
        <v>21</v>
      </c>
      <c r="P35" s="12" t="s">
        <v>21</v>
      </c>
      <c r="Q35" s="12"/>
      <c r="R35" s="12"/>
      <c r="S35" s="12"/>
      <c r="T35" s="22"/>
      <c r="U35" s="27">
        <f>D35*2.5+E35*3+F35*2+G35*2+H35*3+I35*4+J35*2.5+K35*3+M35*2</f>
        <v>1965.5</v>
      </c>
      <c r="V35" s="27">
        <v>24</v>
      </c>
      <c r="W35" s="27">
        <f>U35/V35</f>
        <v>81.895833333333329</v>
      </c>
      <c r="X35" s="9"/>
      <c r="Y35" s="11">
        <v>130906123</v>
      </c>
      <c r="Z35" s="12" t="s">
        <v>48</v>
      </c>
      <c r="AA35" s="13">
        <v>70</v>
      </c>
      <c r="AB35" s="13">
        <v>81</v>
      </c>
      <c r="AC35" s="13">
        <v>89</v>
      </c>
      <c r="AD35" s="13">
        <v>92</v>
      </c>
      <c r="AE35" s="13">
        <v>88</v>
      </c>
      <c r="AF35" s="11">
        <v>85</v>
      </c>
      <c r="AG35" s="13">
        <v>93</v>
      </c>
      <c r="AH35" s="13">
        <v>61</v>
      </c>
      <c r="AI35" s="13">
        <v>83</v>
      </c>
      <c r="AJ35" s="12" t="s">
        <v>21</v>
      </c>
      <c r="AK35" s="12" t="s">
        <v>21</v>
      </c>
      <c r="AL35" s="12" t="s">
        <v>21</v>
      </c>
      <c r="AM35" s="12" t="s">
        <v>21</v>
      </c>
      <c r="AN35" s="12" t="s">
        <v>21</v>
      </c>
      <c r="AO35" s="12" t="s">
        <v>21</v>
      </c>
      <c r="AP35" s="12" t="s">
        <v>21</v>
      </c>
      <c r="AQ35" s="12" t="s">
        <v>21</v>
      </c>
      <c r="AR35" s="12" t="s">
        <v>21</v>
      </c>
      <c r="AS35" s="12" t="s">
        <v>21</v>
      </c>
      <c r="AT35" s="12"/>
      <c r="AU35" s="12"/>
      <c r="AV35" s="12"/>
      <c r="AW35" s="12"/>
      <c r="AX35" s="12"/>
      <c r="AY35" s="12"/>
      <c r="AZ35" s="12"/>
      <c r="BA35" s="27">
        <f>AA35*1.5+AB35*2+AC35*1.5+AD35*3.5+AE35*6+AF35*1+AG35*2+AH35*3.5+AI35*2</f>
        <v>1901</v>
      </c>
      <c r="BB35" s="27">
        <v>23</v>
      </c>
      <c r="BC35" s="27">
        <f>BA35/BB35</f>
        <v>82.652173913043484</v>
      </c>
      <c r="BD35" s="29">
        <f>BA35+U35</f>
        <v>3866.5</v>
      </c>
      <c r="BE35" s="29">
        <f>BB35+V35</f>
        <v>47</v>
      </c>
      <c r="BF35" s="29">
        <f>BD35/BE35</f>
        <v>82.265957446808514</v>
      </c>
      <c r="BG35" s="29">
        <v>0</v>
      </c>
      <c r="BH35" s="30">
        <f>BD35/BE35+BG35</f>
        <v>82.265957446808514</v>
      </c>
    </row>
    <row r="36" spans="1:60" s="2" customFormat="1" x14ac:dyDescent="0.15">
      <c r="A36" s="20">
        <v>33</v>
      </c>
      <c r="B36" s="11">
        <v>130909208</v>
      </c>
      <c r="C36" s="12" t="s">
        <v>164</v>
      </c>
      <c r="D36" s="13">
        <v>70</v>
      </c>
      <c r="E36" s="13">
        <v>86</v>
      </c>
      <c r="F36" s="13">
        <v>79</v>
      </c>
      <c r="G36" s="13">
        <v>87</v>
      </c>
      <c r="H36" s="13">
        <v>84</v>
      </c>
      <c r="I36" s="13">
        <v>95</v>
      </c>
      <c r="J36" s="13">
        <v>97</v>
      </c>
      <c r="K36" s="13">
        <v>87</v>
      </c>
      <c r="L36" s="12" t="s">
        <v>21</v>
      </c>
      <c r="M36" s="13">
        <v>86</v>
      </c>
      <c r="N36" s="12" t="s">
        <v>21</v>
      </c>
      <c r="O36" s="12" t="s">
        <v>21</v>
      </c>
      <c r="P36" s="12" t="s">
        <v>21</v>
      </c>
      <c r="Q36" s="14" t="s">
        <v>21</v>
      </c>
      <c r="R36" s="14" t="s">
        <v>21</v>
      </c>
      <c r="S36" s="15">
        <v>88</v>
      </c>
      <c r="T36" s="24">
        <v>80</v>
      </c>
      <c r="U36" s="27">
        <f>D36*2.5+E36*3+F36*2+G36*2+H36*3+I36*4+J36*2.5+K36*3+M36*2+S36*3+T36*1.5</f>
        <v>2456.5</v>
      </c>
      <c r="V36" s="27">
        <v>28.5</v>
      </c>
      <c r="W36" s="27">
        <f>U36/V36</f>
        <v>86.192982456140356</v>
      </c>
      <c r="X36" s="9"/>
      <c r="Y36" s="11">
        <v>130909208</v>
      </c>
      <c r="Z36" s="12" t="s">
        <v>164</v>
      </c>
      <c r="AA36" s="13">
        <v>75</v>
      </c>
      <c r="AB36" s="13">
        <v>83</v>
      </c>
      <c r="AC36" s="13">
        <v>72</v>
      </c>
      <c r="AD36" s="13">
        <v>93</v>
      </c>
      <c r="AE36" s="13">
        <v>85</v>
      </c>
      <c r="AF36" s="11">
        <v>75</v>
      </c>
      <c r="AG36" s="13">
        <v>86</v>
      </c>
      <c r="AH36" s="13">
        <v>71</v>
      </c>
      <c r="AI36" s="13">
        <v>72</v>
      </c>
      <c r="AJ36" s="12" t="s">
        <v>21</v>
      </c>
      <c r="AK36" s="11">
        <v>75</v>
      </c>
      <c r="AL36" s="12" t="s">
        <v>21</v>
      </c>
      <c r="AM36" s="12" t="s">
        <v>21</v>
      </c>
      <c r="AN36" s="12" t="s">
        <v>21</v>
      </c>
      <c r="AO36" s="12" t="s">
        <v>21</v>
      </c>
      <c r="AP36" s="12" t="s">
        <v>21</v>
      </c>
      <c r="AQ36" s="12" t="s">
        <v>21</v>
      </c>
      <c r="AR36" s="12" t="s">
        <v>21</v>
      </c>
      <c r="AS36" s="12" t="s">
        <v>21</v>
      </c>
      <c r="AT36" s="17">
        <v>79</v>
      </c>
      <c r="AU36" s="14" t="s">
        <v>21</v>
      </c>
      <c r="AV36" s="15">
        <v>77</v>
      </c>
      <c r="AW36" s="14" t="s">
        <v>21</v>
      </c>
      <c r="AX36" s="15">
        <v>83</v>
      </c>
      <c r="AY36" s="14" t="s">
        <v>21</v>
      </c>
      <c r="AZ36" s="15">
        <v>60</v>
      </c>
      <c r="BA36" s="27">
        <f>AA36*1.5+AB36*2+AC36*1.5+AD36*3.5+AE36*6+AF36*1+AG36*2+AH36*3.5+AI36*2+AK36*1+AT36*4.5+AV36*2+AX36*2+AZ36*2.5</f>
        <v>2762</v>
      </c>
      <c r="BB36" s="27">
        <v>35</v>
      </c>
      <c r="BC36" s="27">
        <f>BA36/BB36</f>
        <v>78.914285714285711</v>
      </c>
      <c r="BD36" s="29">
        <f>BA36+U36</f>
        <v>5218.5</v>
      </c>
      <c r="BE36" s="29">
        <f>BB36+V36</f>
        <v>63.5</v>
      </c>
      <c r="BF36" s="29">
        <f>BD36/BE36</f>
        <v>82.181102362204726</v>
      </c>
      <c r="BG36" s="29">
        <v>0</v>
      </c>
      <c r="BH36" s="30">
        <f>BD36/BE36+BG36</f>
        <v>82.181102362204726</v>
      </c>
    </row>
    <row r="37" spans="1:60" s="2" customFormat="1" x14ac:dyDescent="0.15">
      <c r="A37" s="36">
        <v>34</v>
      </c>
      <c r="B37" s="11">
        <v>130906309</v>
      </c>
      <c r="C37" s="12" t="s">
        <v>125</v>
      </c>
      <c r="D37" s="13">
        <v>82</v>
      </c>
      <c r="E37" s="13">
        <v>85</v>
      </c>
      <c r="F37" s="13">
        <v>74</v>
      </c>
      <c r="G37" s="13">
        <v>84</v>
      </c>
      <c r="H37" s="13">
        <v>71</v>
      </c>
      <c r="I37" s="13">
        <v>89</v>
      </c>
      <c r="J37" s="13">
        <v>66</v>
      </c>
      <c r="K37" s="13">
        <v>83</v>
      </c>
      <c r="L37" s="13">
        <v>87</v>
      </c>
      <c r="M37" s="13">
        <v>81</v>
      </c>
      <c r="N37" s="12" t="s">
        <v>21</v>
      </c>
      <c r="O37" s="12" t="s">
        <v>21</v>
      </c>
      <c r="P37" s="12" t="s">
        <v>21</v>
      </c>
      <c r="Q37" s="12"/>
      <c r="R37" s="12"/>
      <c r="S37" s="12"/>
      <c r="T37" s="22"/>
      <c r="U37" s="27">
        <f>D37*2.5+E37*3+F37*2+G37*2+H37*3+I37*4+J37*2.5+K37*3+L37*2+M37*2</f>
        <v>2095</v>
      </c>
      <c r="V37" s="27">
        <v>26</v>
      </c>
      <c r="W37" s="27">
        <f>U37/V37</f>
        <v>80.57692307692308</v>
      </c>
      <c r="X37" s="9"/>
      <c r="Y37" s="11">
        <v>130906309</v>
      </c>
      <c r="Z37" s="12" t="s">
        <v>125</v>
      </c>
      <c r="AA37" s="13">
        <v>71</v>
      </c>
      <c r="AB37" s="13">
        <v>81</v>
      </c>
      <c r="AC37" s="13">
        <v>90</v>
      </c>
      <c r="AD37" s="13">
        <v>95</v>
      </c>
      <c r="AE37" s="13">
        <v>88</v>
      </c>
      <c r="AF37" s="11">
        <v>75</v>
      </c>
      <c r="AG37" s="13">
        <v>87</v>
      </c>
      <c r="AH37" s="13">
        <v>72</v>
      </c>
      <c r="AI37" s="12" t="s">
        <v>21</v>
      </c>
      <c r="AJ37" s="12" t="s">
        <v>21</v>
      </c>
      <c r="AK37" s="12" t="s">
        <v>21</v>
      </c>
      <c r="AL37" s="12" t="s">
        <v>21</v>
      </c>
      <c r="AM37" s="12" t="s">
        <v>21</v>
      </c>
      <c r="AN37" s="12" t="s">
        <v>21</v>
      </c>
      <c r="AO37" s="12" t="s">
        <v>21</v>
      </c>
      <c r="AP37" s="12" t="s">
        <v>21</v>
      </c>
      <c r="AQ37" s="12" t="s">
        <v>21</v>
      </c>
      <c r="AR37" s="12" t="s">
        <v>21</v>
      </c>
      <c r="AS37" s="12" t="s">
        <v>21</v>
      </c>
      <c r="AT37" s="12"/>
      <c r="AU37" s="12"/>
      <c r="AV37" s="12"/>
      <c r="AW37" s="12"/>
      <c r="AX37" s="12"/>
      <c r="AY37" s="12"/>
      <c r="AZ37" s="12"/>
      <c r="BA37" s="27">
        <f>AA37*1.5+AB37*2+AC37*1.5+AD37*3.5+AE37*6+AF37*1+AG37*2+AH37*3.5</f>
        <v>1765</v>
      </c>
      <c r="BB37" s="27">
        <v>21</v>
      </c>
      <c r="BC37" s="27">
        <f>BA37/BB37</f>
        <v>84.047619047619051</v>
      </c>
      <c r="BD37" s="29">
        <f>BA37+U37</f>
        <v>3860</v>
      </c>
      <c r="BE37" s="29">
        <f>BB37+V37</f>
        <v>47</v>
      </c>
      <c r="BF37" s="29">
        <f>BD37/BE37</f>
        <v>82.127659574468083</v>
      </c>
      <c r="BG37" s="29">
        <v>0</v>
      </c>
      <c r="BH37" s="30">
        <f>BD37/BE37+BG37</f>
        <v>82.127659574468083</v>
      </c>
    </row>
    <row r="38" spans="1:60" s="2" customFormat="1" x14ac:dyDescent="0.15">
      <c r="A38" s="31">
        <v>35</v>
      </c>
      <c r="B38" s="11">
        <v>130906213</v>
      </c>
      <c r="C38" s="12" t="s">
        <v>84</v>
      </c>
      <c r="D38" s="13">
        <v>83</v>
      </c>
      <c r="E38" s="13">
        <v>84</v>
      </c>
      <c r="F38" s="13">
        <v>92</v>
      </c>
      <c r="G38" s="13">
        <v>76</v>
      </c>
      <c r="H38" s="13">
        <v>88</v>
      </c>
      <c r="I38" s="13">
        <v>86</v>
      </c>
      <c r="J38" s="13">
        <v>96</v>
      </c>
      <c r="K38" s="13">
        <v>78</v>
      </c>
      <c r="L38" s="13">
        <v>80</v>
      </c>
      <c r="M38" s="13">
        <v>94</v>
      </c>
      <c r="N38" s="12" t="s">
        <v>21</v>
      </c>
      <c r="O38" s="12" t="s">
        <v>21</v>
      </c>
      <c r="P38" s="12" t="s">
        <v>21</v>
      </c>
      <c r="Q38" s="12"/>
      <c r="R38" s="12"/>
      <c r="S38" s="12"/>
      <c r="T38" s="22"/>
      <c r="U38" s="27">
        <f>D38*2.5+E38*3+F38*2+G38*2+H38*3+I38*4+J38*2.5+K38*3+L38*2+M38*2</f>
        <v>2225.5</v>
      </c>
      <c r="V38" s="27">
        <v>26</v>
      </c>
      <c r="W38" s="27">
        <f>U38/V38</f>
        <v>85.59615384615384</v>
      </c>
      <c r="X38" s="9"/>
      <c r="Y38" s="11">
        <v>130906213</v>
      </c>
      <c r="Z38" s="32" t="s">
        <v>84</v>
      </c>
      <c r="AA38" s="13">
        <v>90</v>
      </c>
      <c r="AB38" s="13">
        <v>81</v>
      </c>
      <c r="AC38" s="13">
        <v>89</v>
      </c>
      <c r="AD38" s="13">
        <v>39</v>
      </c>
      <c r="AE38" s="13">
        <v>86</v>
      </c>
      <c r="AF38" s="11">
        <v>85</v>
      </c>
      <c r="AG38" s="13">
        <v>90</v>
      </c>
      <c r="AH38" s="13">
        <v>79</v>
      </c>
      <c r="AI38" s="12" t="s">
        <v>21</v>
      </c>
      <c r="AJ38" s="12" t="s">
        <v>21</v>
      </c>
      <c r="AK38" s="12" t="s">
        <v>21</v>
      </c>
      <c r="AL38" s="12" t="s">
        <v>21</v>
      </c>
      <c r="AM38" s="12" t="s">
        <v>21</v>
      </c>
      <c r="AN38" s="12" t="s">
        <v>21</v>
      </c>
      <c r="AO38" s="12" t="s">
        <v>21</v>
      </c>
      <c r="AP38" s="12" t="s">
        <v>21</v>
      </c>
      <c r="AQ38" s="12" t="s">
        <v>21</v>
      </c>
      <c r="AR38" s="12" t="s">
        <v>21</v>
      </c>
      <c r="AS38" s="12" t="s">
        <v>21</v>
      </c>
      <c r="AT38" s="12"/>
      <c r="AU38" s="12"/>
      <c r="AV38" s="12"/>
      <c r="AW38" s="12"/>
      <c r="AX38" s="12"/>
      <c r="AY38" s="12"/>
      <c r="AZ38" s="12"/>
      <c r="BA38" s="27">
        <f>AA38*1.5+AB38*2+AC38*1.5+AD38*3.5+AE38*6+AF38*1+AG38*2+AH38*3.5</f>
        <v>1624.5</v>
      </c>
      <c r="BB38" s="27">
        <v>21</v>
      </c>
      <c r="BC38" s="27">
        <f>BA38/BB38</f>
        <v>77.357142857142861</v>
      </c>
      <c r="BD38" s="29">
        <f>BA38+U38</f>
        <v>3850</v>
      </c>
      <c r="BE38" s="29">
        <f>BB38+V38</f>
        <v>47</v>
      </c>
      <c r="BF38" s="29">
        <f>BD38/BE38</f>
        <v>81.914893617021278</v>
      </c>
      <c r="BG38" s="29">
        <v>0</v>
      </c>
      <c r="BH38" s="30">
        <f>BD38/BE38+BG38</f>
        <v>81.914893617021278</v>
      </c>
    </row>
    <row r="39" spans="1:60" s="2" customFormat="1" x14ac:dyDescent="0.15">
      <c r="A39" s="20">
        <v>36</v>
      </c>
      <c r="B39" s="11">
        <v>130906110</v>
      </c>
      <c r="C39" s="12" t="s">
        <v>36</v>
      </c>
      <c r="D39" s="13">
        <v>76</v>
      </c>
      <c r="E39" s="13">
        <v>90</v>
      </c>
      <c r="F39" s="13">
        <v>78</v>
      </c>
      <c r="G39" s="13">
        <v>77</v>
      </c>
      <c r="H39" s="13">
        <v>77</v>
      </c>
      <c r="I39" s="13">
        <v>80</v>
      </c>
      <c r="J39" s="13">
        <v>92</v>
      </c>
      <c r="K39" s="13">
        <v>90</v>
      </c>
      <c r="L39" s="13">
        <v>87</v>
      </c>
      <c r="M39" s="13">
        <v>77</v>
      </c>
      <c r="N39" s="12" t="s">
        <v>21</v>
      </c>
      <c r="O39" s="12" t="s">
        <v>21</v>
      </c>
      <c r="P39" s="12" t="s">
        <v>21</v>
      </c>
      <c r="Q39" s="12"/>
      <c r="R39" s="12"/>
      <c r="S39" s="12"/>
      <c r="T39" s="22"/>
      <c r="U39" s="27">
        <f>D39*2.5+E39*3+F39*2+G39*2+H39*3+I39*4+J39*2.5+K39*3+L39*2+M39*2</f>
        <v>2149</v>
      </c>
      <c r="V39" s="27">
        <v>26</v>
      </c>
      <c r="W39" s="27">
        <f>U39/V39</f>
        <v>82.65384615384616</v>
      </c>
      <c r="X39" s="9"/>
      <c r="Y39" s="11">
        <v>130906110</v>
      </c>
      <c r="Z39" s="12" t="s">
        <v>36</v>
      </c>
      <c r="AA39" s="13">
        <v>77</v>
      </c>
      <c r="AB39" s="13">
        <v>71</v>
      </c>
      <c r="AC39" s="13">
        <v>87</v>
      </c>
      <c r="AD39" s="13">
        <v>68</v>
      </c>
      <c r="AE39" s="13">
        <v>86</v>
      </c>
      <c r="AF39" s="11">
        <v>85</v>
      </c>
      <c r="AG39" s="13">
        <v>82</v>
      </c>
      <c r="AH39" s="13">
        <v>87</v>
      </c>
      <c r="AI39" s="12" t="s">
        <v>21</v>
      </c>
      <c r="AJ39" s="12" t="s">
        <v>21</v>
      </c>
      <c r="AK39" s="12" t="s">
        <v>21</v>
      </c>
      <c r="AL39" s="12" t="s">
        <v>21</v>
      </c>
      <c r="AM39" s="12" t="s">
        <v>21</v>
      </c>
      <c r="AN39" s="12" t="s">
        <v>21</v>
      </c>
      <c r="AO39" s="12" t="s">
        <v>21</v>
      </c>
      <c r="AP39" s="12" t="s">
        <v>21</v>
      </c>
      <c r="AQ39" s="12" t="s">
        <v>21</v>
      </c>
      <c r="AR39" s="12" t="s">
        <v>21</v>
      </c>
      <c r="AS39" s="12" t="s">
        <v>21</v>
      </c>
      <c r="AT39" s="12"/>
      <c r="AU39" s="12"/>
      <c r="AV39" s="12"/>
      <c r="AW39" s="12"/>
      <c r="AX39" s="12"/>
      <c r="AY39" s="12"/>
      <c r="AZ39" s="12"/>
      <c r="BA39" s="27">
        <f>AA39*1.5+AB39*2+AC39*1.5+AD39*3.5+AE39*6+AF39*1+AG39*2+AH39*3.5</f>
        <v>1695.5</v>
      </c>
      <c r="BB39" s="27">
        <v>21</v>
      </c>
      <c r="BC39" s="27">
        <f>BA39/BB39</f>
        <v>80.738095238095241</v>
      </c>
      <c r="BD39" s="29">
        <f>BA39+U39</f>
        <v>3844.5</v>
      </c>
      <c r="BE39" s="29">
        <f>BB39+V39</f>
        <v>47</v>
      </c>
      <c r="BF39" s="29">
        <f>BD39/BE39</f>
        <v>81.797872340425528</v>
      </c>
      <c r="BG39" s="29">
        <v>0</v>
      </c>
      <c r="BH39" s="30">
        <f>BD39/BE39+BG39</f>
        <v>81.797872340425528</v>
      </c>
    </row>
    <row r="40" spans="1:60" s="2" customFormat="1" x14ac:dyDescent="0.15">
      <c r="A40" s="20">
        <v>37</v>
      </c>
      <c r="B40" s="11">
        <v>130906222</v>
      </c>
      <c r="C40" s="12" t="s">
        <v>92</v>
      </c>
      <c r="D40" s="13">
        <v>74</v>
      </c>
      <c r="E40" s="13">
        <v>70</v>
      </c>
      <c r="F40" s="13">
        <v>70</v>
      </c>
      <c r="G40" s="13">
        <v>74</v>
      </c>
      <c r="H40" s="13">
        <v>80</v>
      </c>
      <c r="I40" s="13">
        <v>95</v>
      </c>
      <c r="J40" s="13">
        <v>95</v>
      </c>
      <c r="K40" s="13">
        <v>78</v>
      </c>
      <c r="L40" s="13">
        <v>81</v>
      </c>
      <c r="M40" s="13">
        <v>86</v>
      </c>
      <c r="N40" s="12" t="s">
        <v>21</v>
      </c>
      <c r="O40" s="11">
        <v>80</v>
      </c>
      <c r="P40" s="12" t="s">
        <v>21</v>
      </c>
      <c r="Q40" s="12"/>
      <c r="R40" s="12"/>
      <c r="S40" s="12"/>
      <c r="T40" s="22"/>
      <c r="U40" s="27">
        <f>D40*2.5+E40*3+F40*2+G40*2+H40*3+I40*4+J40*2.5+K40*3+L40*2+M40*2+O40*0.5</f>
        <v>2148.5</v>
      </c>
      <c r="V40" s="27">
        <v>26.5</v>
      </c>
      <c r="W40" s="27">
        <f>U40/V40</f>
        <v>81.075471698113205</v>
      </c>
      <c r="X40" s="9"/>
      <c r="Y40" s="11">
        <v>130906222</v>
      </c>
      <c r="Z40" s="12" t="s">
        <v>92</v>
      </c>
      <c r="AA40" s="13">
        <v>68</v>
      </c>
      <c r="AB40" s="13">
        <v>79</v>
      </c>
      <c r="AC40" s="13">
        <v>81</v>
      </c>
      <c r="AD40" s="13">
        <v>96</v>
      </c>
      <c r="AE40" s="13">
        <v>80</v>
      </c>
      <c r="AF40" s="11">
        <v>85</v>
      </c>
      <c r="AG40" s="13">
        <v>83</v>
      </c>
      <c r="AH40" s="13">
        <v>81</v>
      </c>
      <c r="AI40" s="12" t="s">
        <v>21</v>
      </c>
      <c r="AJ40" s="12" t="s">
        <v>21</v>
      </c>
      <c r="AK40" s="12" t="s">
        <v>21</v>
      </c>
      <c r="AL40" s="13">
        <v>81</v>
      </c>
      <c r="AM40" s="12" t="s">
        <v>21</v>
      </c>
      <c r="AN40" s="12" t="s">
        <v>21</v>
      </c>
      <c r="AO40" s="12" t="s">
        <v>21</v>
      </c>
      <c r="AP40" s="12" t="s">
        <v>21</v>
      </c>
      <c r="AQ40" s="12" t="s">
        <v>21</v>
      </c>
      <c r="AR40" s="12" t="s">
        <v>21</v>
      </c>
      <c r="AS40" s="12" t="s">
        <v>21</v>
      </c>
      <c r="AT40" s="12"/>
      <c r="AU40" s="12"/>
      <c r="AV40" s="12"/>
      <c r="AW40" s="12"/>
      <c r="AX40" s="12"/>
      <c r="AY40" s="12"/>
      <c r="AZ40" s="12"/>
      <c r="BA40" s="27">
        <f>AA40*1.5+AB40*2+AC40*1.5+AD40*3.5+AE40*6+AF40*1+AG40*2+AH40*3.5+AL40*4</f>
        <v>2056</v>
      </c>
      <c r="BB40" s="27">
        <v>25</v>
      </c>
      <c r="BC40" s="27">
        <f>BA40/BB40</f>
        <v>82.24</v>
      </c>
      <c r="BD40" s="29">
        <f>BA40+U40</f>
        <v>4204.5</v>
      </c>
      <c r="BE40" s="29">
        <f>BB40+V40</f>
        <v>51.5</v>
      </c>
      <c r="BF40" s="29">
        <f>BD40/BE40</f>
        <v>81.640776699029132</v>
      </c>
      <c r="BG40" s="29">
        <v>0</v>
      </c>
      <c r="BH40" s="30">
        <f>BD40/BE40+BG40</f>
        <v>81.640776699029132</v>
      </c>
    </row>
    <row r="41" spans="1:60" s="2" customFormat="1" x14ac:dyDescent="0.15">
      <c r="A41" s="31">
        <v>38</v>
      </c>
      <c r="B41" s="11">
        <v>130909203</v>
      </c>
      <c r="C41" s="12" t="s">
        <v>162</v>
      </c>
      <c r="D41" s="13">
        <v>75</v>
      </c>
      <c r="E41" s="13">
        <v>87</v>
      </c>
      <c r="F41" s="13">
        <v>69</v>
      </c>
      <c r="G41" s="13">
        <v>74</v>
      </c>
      <c r="H41" s="13">
        <v>89</v>
      </c>
      <c r="I41" s="13">
        <v>86</v>
      </c>
      <c r="J41" s="13">
        <v>90</v>
      </c>
      <c r="K41" s="13">
        <v>96</v>
      </c>
      <c r="L41" s="13">
        <v>82</v>
      </c>
      <c r="M41" s="12" t="s">
        <v>21</v>
      </c>
      <c r="N41" s="12" t="s">
        <v>21</v>
      </c>
      <c r="O41" s="12" t="s">
        <v>21</v>
      </c>
      <c r="P41" s="12" t="s">
        <v>21</v>
      </c>
      <c r="Q41" s="14" t="s">
        <v>21</v>
      </c>
      <c r="R41" s="14" t="s">
        <v>21</v>
      </c>
      <c r="S41" s="15">
        <v>88</v>
      </c>
      <c r="T41" s="24">
        <v>88</v>
      </c>
      <c r="U41" s="27">
        <f>D41*2.5+E41*3+F41*2+G41*2+H41*3+I41*4+J41*2.5+K41*3+L41*2+S41*3+T41*1.5</f>
        <v>2418.5</v>
      </c>
      <c r="V41" s="27">
        <v>28.5</v>
      </c>
      <c r="W41" s="27">
        <f>U41/V41</f>
        <v>84.859649122807014</v>
      </c>
      <c r="X41" s="9"/>
      <c r="Y41" s="11">
        <v>130909203</v>
      </c>
      <c r="Z41" s="32" t="s">
        <v>162</v>
      </c>
      <c r="AA41" s="13">
        <v>71</v>
      </c>
      <c r="AB41" s="13">
        <v>69</v>
      </c>
      <c r="AC41" s="13">
        <v>87</v>
      </c>
      <c r="AD41" s="13">
        <v>93</v>
      </c>
      <c r="AE41" s="13">
        <v>83</v>
      </c>
      <c r="AF41" s="11">
        <v>75</v>
      </c>
      <c r="AG41" s="13">
        <v>90</v>
      </c>
      <c r="AH41" s="13">
        <v>45</v>
      </c>
      <c r="AI41" s="12" t="s">
        <v>21</v>
      </c>
      <c r="AJ41" s="12" t="s">
        <v>21</v>
      </c>
      <c r="AK41" s="11">
        <v>75</v>
      </c>
      <c r="AL41" s="12" t="s">
        <v>21</v>
      </c>
      <c r="AM41" s="12" t="s">
        <v>21</v>
      </c>
      <c r="AN41" s="12" t="s">
        <v>21</v>
      </c>
      <c r="AO41" s="12" t="s">
        <v>21</v>
      </c>
      <c r="AP41" s="12" t="s">
        <v>21</v>
      </c>
      <c r="AQ41" s="12" t="s">
        <v>21</v>
      </c>
      <c r="AR41" s="13">
        <v>86</v>
      </c>
      <c r="AS41" s="12" t="s">
        <v>21</v>
      </c>
      <c r="AT41" s="17">
        <v>88</v>
      </c>
      <c r="AU41" s="14" t="s">
        <v>21</v>
      </c>
      <c r="AV41" s="15">
        <v>79</v>
      </c>
      <c r="AW41" s="14" t="s">
        <v>21</v>
      </c>
      <c r="AX41" s="15">
        <v>69</v>
      </c>
      <c r="AY41" s="14" t="s">
        <v>21</v>
      </c>
      <c r="AZ41" s="15">
        <v>77</v>
      </c>
      <c r="BA41" s="27">
        <f>AA41*1.5+AB41*2+AC41*1.5+AD41*3.5+AE41*6+AF41*1+AG41*2+AH41*3.5+AR41*2+AK41*1+AT41*4.5+AV41*2+AX41*2+AZ41*2.5</f>
        <v>2742.5</v>
      </c>
      <c r="BB41" s="27">
        <v>35</v>
      </c>
      <c r="BC41" s="27">
        <f>BA41/BB41</f>
        <v>78.357142857142861</v>
      </c>
      <c r="BD41" s="29">
        <f>BA41+U41</f>
        <v>5161</v>
      </c>
      <c r="BE41" s="29">
        <f>BB41+V41</f>
        <v>63.5</v>
      </c>
      <c r="BF41" s="29">
        <f>BD41/BE41</f>
        <v>81.275590551181097</v>
      </c>
      <c r="BG41" s="29">
        <v>0</v>
      </c>
      <c r="BH41" s="30">
        <f>BD41/BE41+BG41</f>
        <v>81.275590551181097</v>
      </c>
    </row>
    <row r="42" spans="1:60" s="2" customFormat="1" x14ac:dyDescent="0.15">
      <c r="A42" s="31">
        <v>39</v>
      </c>
      <c r="B42" s="11">
        <v>130906219</v>
      </c>
      <c r="C42" s="32" t="s">
        <v>89</v>
      </c>
      <c r="D42" s="13">
        <v>83</v>
      </c>
      <c r="E42" s="13">
        <v>85</v>
      </c>
      <c r="F42" s="11">
        <v>53</v>
      </c>
      <c r="G42" s="13">
        <v>72</v>
      </c>
      <c r="H42" s="13">
        <v>76</v>
      </c>
      <c r="I42" s="13">
        <v>83</v>
      </c>
      <c r="J42" s="13">
        <v>84</v>
      </c>
      <c r="K42" s="13">
        <v>80</v>
      </c>
      <c r="L42" s="13">
        <v>86</v>
      </c>
      <c r="M42" s="13">
        <v>82</v>
      </c>
      <c r="N42" s="12" t="s">
        <v>21</v>
      </c>
      <c r="O42" s="11">
        <v>80</v>
      </c>
      <c r="P42" s="12" t="s">
        <v>21</v>
      </c>
      <c r="Q42" s="12"/>
      <c r="R42" s="12"/>
      <c r="S42" s="12"/>
      <c r="T42" s="22"/>
      <c r="U42" s="27">
        <f>D42*2.5+E42*3+F42*2+G42*2+H42*3+I42*4+J42*2.5+K42*3+L42*2+M42*2+O42*0.5</f>
        <v>2098.5</v>
      </c>
      <c r="V42" s="27">
        <v>26.5</v>
      </c>
      <c r="W42" s="27">
        <f>U42/V42</f>
        <v>79.188679245283012</v>
      </c>
      <c r="X42" s="9"/>
      <c r="Y42" s="11">
        <v>130906219</v>
      </c>
      <c r="Z42" s="12" t="s">
        <v>89</v>
      </c>
      <c r="AA42" s="13">
        <v>65</v>
      </c>
      <c r="AB42" s="13">
        <v>83</v>
      </c>
      <c r="AC42" s="13">
        <v>75</v>
      </c>
      <c r="AD42" s="13">
        <v>83</v>
      </c>
      <c r="AE42" s="13">
        <v>84</v>
      </c>
      <c r="AF42" s="11">
        <v>85</v>
      </c>
      <c r="AG42" s="13">
        <v>84</v>
      </c>
      <c r="AH42" s="13">
        <v>93</v>
      </c>
      <c r="AI42" s="12" t="s">
        <v>21</v>
      </c>
      <c r="AJ42" s="12" t="s">
        <v>21</v>
      </c>
      <c r="AK42" s="12" t="s">
        <v>21</v>
      </c>
      <c r="AL42" s="13">
        <v>78</v>
      </c>
      <c r="AM42" s="12" t="s">
        <v>21</v>
      </c>
      <c r="AN42" s="12" t="s">
        <v>21</v>
      </c>
      <c r="AO42" s="12" t="s">
        <v>21</v>
      </c>
      <c r="AP42" s="12" t="s">
        <v>21</v>
      </c>
      <c r="AQ42" s="12" t="s">
        <v>21</v>
      </c>
      <c r="AR42" s="12" t="s">
        <v>21</v>
      </c>
      <c r="AS42" s="12" t="s">
        <v>21</v>
      </c>
      <c r="AT42" s="12"/>
      <c r="AU42" s="12"/>
      <c r="AV42" s="12"/>
      <c r="AW42" s="12"/>
      <c r="AX42" s="12"/>
      <c r="AY42" s="12"/>
      <c r="AZ42" s="12"/>
      <c r="BA42" s="27">
        <f>AA42*1.5+AB42*2+AC42*1.5+AD42*3.5+AE42*6+AF42*1+AG42*2+AH42*3.5+AL42*4</f>
        <v>2061</v>
      </c>
      <c r="BB42" s="27">
        <v>25</v>
      </c>
      <c r="BC42" s="27">
        <f>BA42/BB42</f>
        <v>82.44</v>
      </c>
      <c r="BD42" s="29">
        <f>BA42+U42</f>
        <v>4159.5</v>
      </c>
      <c r="BE42" s="29">
        <f>BB42+V42</f>
        <v>51.5</v>
      </c>
      <c r="BF42" s="29">
        <f>BD42/BE42</f>
        <v>80.766990291262132</v>
      </c>
      <c r="BG42" s="29">
        <v>0</v>
      </c>
      <c r="BH42" s="30">
        <f>BD42/BE42+BG42</f>
        <v>80.766990291262132</v>
      </c>
    </row>
    <row r="43" spans="1:60" s="2" customFormat="1" x14ac:dyDescent="0.15">
      <c r="A43" s="20">
        <v>40</v>
      </c>
      <c r="B43" s="11">
        <v>130906320</v>
      </c>
      <c r="C43" s="12" t="s">
        <v>136</v>
      </c>
      <c r="D43" s="13">
        <v>75</v>
      </c>
      <c r="E43" s="13">
        <v>85</v>
      </c>
      <c r="F43" s="13">
        <v>75</v>
      </c>
      <c r="G43" s="13">
        <v>69</v>
      </c>
      <c r="H43" s="13">
        <v>88</v>
      </c>
      <c r="I43" s="13">
        <v>87</v>
      </c>
      <c r="J43" s="13">
        <v>92</v>
      </c>
      <c r="K43" s="13">
        <v>91</v>
      </c>
      <c r="L43" s="12" t="s">
        <v>21</v>
      </c>
      <c r="M43" s="12" t="s">
        <v>21</v>
      </c>
      <c r="N43" s="12" t="s">
        <v>21</v>
      </c>
      <c r="O43" s="12" t="s">
        <v>21</v>
      </c>
      <c r="P43" s="12" t="s">
        <v>21</v>
      </c>
      <c r="Q43" s="12"/>
      <c r="R43" s="12"/>
      <c r="S43" s="12"/>
      <c r="T43" s="22"/>
      <c r="U43" s="27">
        <f>D43*2.5+E43*3+F43*2+G43*2+H43*3+I43*4+J43*2.5+K43*3</f>
        <v>1845.5</v>
      </c>
      <c r="V43" s="27">
        <v>22</v>
      </c>
      <c r="W43" s="27">
        <f>U43/V43</f>
        <v>83.88636363636364</v>
      </c>
      <c r="X43" s="9"/>
      <c r="Y43" s="11">
        <v>130906320</v>
      </c>
      <c r="Z43" s="12" t="s">
        <v>136</v>
      </c>
      <c r="AA43" s="13">
        <v>73</v>
      </c>
      <c r="AB43" s="13">
        <v>73</v>
      </c>
      <c r="AC43" s="13">
        <v>79</v>
      </c>
      <c r="AD43" s="13">
        <v>89</v>
      </c>
      <c r="AE43" s="13">
        <v>81</v>
      </c>
      <c r="AF43" s="11">
        <v>75</v>
      </c>
      <c r="AG43" s="13">
        <v>82</v>
      </c>
      <c r="AH43" s="13">
        <v>71</v>
      </c>
      <c r="AI43" s="13">
        <v>80</v>
      </c>
      <c r="AJ43" s="12" t="s">
        <v>21</v>
      </c>
      <c r="AK43" s="12" t="s">
        <v>21</v>
      </c>
      <c r="AL43" s="12" t="s">
        <v>21</v>
      </c>
      <c r="AM43" s="12" t="s">
        <v>21</v>
      </c>
      <c r="AN43" s="12" t="s">
        <v>21</v>
      </c>
      <c r="AO43" s="12" t="s">
        <v>21</v>
      </c>
      <c r="AP43" s="12" t="s">
        <v>21</v>
      </c>
      <c r="AQ43" s="12" t="s">
        <v>21</v>
      </c>
      <c r="AR43" s="13">
        <v>65</v>
      </c>
      <c r="AS43" s="12" t="s">
        <v>21</v>
      </c>
      <c r="AT43" s="12"/>
      <c r="AU43" s="12"/>
      <c r="AV43" s="12"/>
      <c r="AW43" s="12"/>
      <c r="AX43" s="12"/>
      <c r="AY43" s="12"/>
      <c r="AZ43" s="12"/>
      <c r="BA43" s="27">
        <f>AA43*1.5+AB43*2+AC43*1.5+AD43*3.5+AE43*6+AF43*1+AG43*2+AH43*3.5+AI43*2+AR43*2</f>
        <v>1949</v>
      </c>
      <c r="BB43" s="27">
        <v>25</v>
      </c>
      <c r="BC43" s="27">
        <f>BA43/BB43</f>
        <v>77.959999999999994</v>
      </c>
      <c r="BD43" s="29">
        <f>BA43+U43</f>
        <v>3794.5</v>
      </c>
      <c r="BE43" s="29">
        <f>BB43+V43</f>
        <v>47</v>
      </c>
      <c r="BF43" s="29">
        <f>BD43/BE43</f>
        <v>80.734042553191486</v>
      </c>
      <c r="BG43" s="29">
        <v>0</v>
      </c>
      <c r="BH43" s="30">
        <f>BD43/BE43+BG43</f>
        <v>80.734042553191486</v>
      </c>
    </row>
    <row r="44" spans="1:60" s="2" customFormat="1" x14ac:dyDescent="0.15">
      <c r="A44" s="36">
        <v>41</v>
      </c>
      <c r="B44" s="11">
        <v>130906336</v>
      </c>
      <c r="C44" s="12" t="s">
        <v>152</v>
      </c>
      <c r="D44" s="13">
        <v>82</v>
      </c>
      <c r="E44" s="13">
        <v>86</v>
      </c>
      <c r="F44" s="13">
        <v>83</v>
      </c>
      <c r="G44" s="13">
        <v>67</v>
      </c>
      <c r="H44" s="13">
        <v>78</v>
      </c>
      <c r="I44" s="13">
        <v>83</v>
      </c>
      <c r="J44" s="13">
        <v>88</v>
      </c>
      <c r="K44" s="13">
        <v>83</v>
      </c>
      <c r="L44" s="12" t="s">
        <v>21</v>
      </c>
      <c r="M44" s="13">
        <v>84</v>
      </c>
      <c r="N44" s="12" t="s">
        <v>21</v>
      </c>
      <c r="O44" s="12" t="s">
        <v>21</v>
      </c>
      <c r="P44" s="12" t="s">
        <v>21</v>
      </c>
      <c r="Q44" s="12"/>
      <c r="R44" s="12"/>
      <c r="S44" s="12"/>
      <c r="T44" s="22"/>
      <c r="U44" s="27">
        <f>D44*2.5+E44*3+F44*2+G44*2+H44*3+I44*4+J44*2.5+K44*3+M44*2</f>
        <v>1966</v>
      </c>
      <c r="V44" s="27">
        <v>24</v>
      </c>
      <c r="W44" s="27">
        <f>U44/V44</f>
        <v>81.916666666666671</v>
      </c>
      <c r="X44" s="9"/>
      <c r="Y44" s="11">
        <v>130906336</v>
      </c>
      <c r="Z44" s="12" t="s">
        <v>152</v>
      </c>
      <c r="AA44" s="13">
        <v>68</v>
      </c>
      <c r="AB44" s="13">
        <v>75</v>
      </c>
      <c r="AC44" s="13">
        <v>85</v>
      </c>
      <c r="AD44" s="13">
        <v>75</v>
      </c>
      <c r="AE44" s="13">
        <v>87</v>
      </c>
      <c r="AF44" s="11">
        <v>85</v>
      </c>
      <c r="AG44" s="13">
        <v>85</v>
      </c>
      <c r="AH44" s="13">
        <v>68</v>
      </c>
      <c r="AI44" s="13">
        <v>82</v>
      </c>
      <c r="AJ44" s="12" t="s">
        <v>21</v>
      </c>
      <c r="AK44" s="12" t="s">
        <v>21</v>
      </c>
      <c r="AL44" s="12" t="s">
        <v>21</v>
      </c>
      <c r="AM44" s="12" t="s">
        <v>21</v>
      </c>
      <c r="AN44" s="12" t="s">
        <v>21</v>
      </c>
      <c r="AO44" s="12" t="s">
        <v>21</v>
      </c>
      <c r="AP44" s="12" t="s">
        <v>21</v>
      </c>
      <c r="AQ44" s="12" t="s">
        <v>21</v>
      </c>
      <c r="AR44" s="12" t="s">
        <v>21</v>
      </c>
      <c r="AS44" s="12" t="s">
        <v>21</v>
      </c>
      <c r="AT44" s="12"/>
      <c r="AU44" s="12"/>
      <c r="AV44" s="12"/>
      <c r="AW44" s="12"/>
      <c r="AX44" s="12"/>
      <c r="AY44" s="12"/>
      <c r="AZ44" s="12"/>
      <c r="BA44" s="27">
        <f>AA44*1.5+AB44*2+AC44*1.5+AD44*3.5+AE44*6+AF44*1+AG44*2+AH44*3.5+AI44*2</f>
        <v>1821</v>
      </c>
      <c r="BB44" s="27">
        <v>23</v>
      </c>
      <c r="BC44" s="27">
        <f>BA44/BB44</f>
        <v>79.173913043478265</v>
      </c>
      <c r="BD44" s="29">
        <f>BA44+U44</f>
        <v>3787</v>
      </c>
      <c r="BE44" s="29">
        <f>BB44+V44</f>
        <v>47</v>
      </c>
      <c r="BF44" s="29">
        <f>BD44/BE44</f>
        <v>80.574468085106389</v>
      </c>
      <c r="BG44" s="29">
        <v>0</v>
      </c>
      <c r="BH44" s="30">
        <f>BD44/BE44+BG44</f>
        <v>80.574468085106389</v>
      </c>
    </row>
    <row r="45" spans="1:60" s="2" customFormat="1" x14ac:dyDescent="0.15">
      <c r="A45" s="31">
        <v>42</v>
      </c>
      <c r="B45" s="11">
        <v>130906224</v>
      </c>
      <c r="C45" s="32" t="s">
        <v>94</v>
      </c>
      <c r="D45" s="13">
        <v>83</v>
      </c>
      <c r="E45" s="13">
        <v>84</v>
      </c>
      <c r="F45" s="13">
        <v>80</v>
      </c>
      <c r="G45" s="11">
        <v>51</v>
      </c>
      <c r="H45" s="13">
        <v>72</v>
      </c>
      <c r="I45" s="13">
        <v>75</v>
      </c>
      <c r="J45" s="13">
        <v>70</v>
      </c>
      <c r="K45" s="13">
        <v>85</v>
      </c>
      <c r="L45" s="12" t="s">
        <v>21</v>
      </c>
      <c r="M45" s="12" t="s">
        <v>21</v>
      </c>
      <c r="N45" s="12" t="s">
        <v>21</v>
      </c>
      <c r="O45" s="12" t="s">
        <v>21</v>
      </c>
      <c r="P45" s="12" t="s">
        <v>21</v>
      </c>
      <c r="Q45" s="12"/>
      <c r="R45" s="12"/>
      <c r="S45" s="12"/>
      <c r="T45" s="22"/>
      <c r="U45" s="27">
        <f>D45*2.5+E45*3+F45*2+G45*2+H45*3+I45*4+J45*2.5+K45*3</f>
        <v>1667.5</v>
      </c>
      <c r="V45" s="27">
        <v>22</v>
      </c>
      <c r="W45" s="27">
        <f>U45/V45</f>
        <v>75.795454545454547</v>
      </c>
      <c r="X45" s="9"/>
      <c r="Y45" s="11">
        <v>130906224</v>
      </c>
      <c r="Z45" s="12" t="s">
        <v>94</v>
      </c>
      <c r="AA45" s="13">
        <v>76</v>
      </c>
      <c r="AB45" s="13">
        <v>72</v>
      </c>
      <c r="AC45" s="13">
        <v>85</v>
      </c>
      <c r="AD45" s="13">
        <v>91</v>
      </c>
      <c r="AE45" s="13">
        <v>87</v>
      </c>
      <c r="AF45" s="11">
        <v>85</v>
      </c>
      <c r="AG45" s="13">
        <v>89</v>
      </c>
      <c r="AH45" s="13">
        <v>80</v>
      </c>
      <c r="AI45" s="13">
        <v>75</v>
      </c>
      <c r="AJ45" s="12" t="s">
        <v>21</v>
      </c>
      <c r="AK45" s="12" t="s">
        <v>21</v>
      </c>
      <c r="AL45" s="12" t="s">
        <v>21</v>
      </c>
      <c r="AM45" s="12" t="s">
        <v>21</v>
      </c>
      <c r="AN45" s="12" t="s">
        <v>21</v>
      </c>
      <c r="AO45" s="12" t="s">
        <v>21</v>
      </c>
      <c r="AP45" s="12" t="s">
        <v>21</v>
      </c>
      <c r="AQ45" s="12" t="s">
        <v>21</v>
      </c>
      <c r="AR45" s="13">
        <v>75</v>
      </c>
      <c r="AS45" s="12" t="s">
        <v>21</v>
      </c>
      <c r="AT45" s="12"/>
      <c r="AU45" s="12"/>
      <c r="AV45" s="12"/>
      <c r="AW45" s="12"/>
      <c r="AX45" s="12"/>
      <c r="AY45" s="12"/>
      <c r="AZ45" s="12"/>
      <c r="BA45" s="27">
        <f>AA45*1.5+AB45*2+AC45*1.5+AD45*3.5+AE45*6+AF45*1+AG45*2+AH45*3.5+AI45*2+AR45*2</f>
        <v>2069</v>
      </c>
      <c r="BB45" s="27">
        <v>25</v>
      </c>
      <c r="BC45" s="27">
        <f>BA45/BB45</f>
        <v>82.76</v>
      </c>
      <c r="BD45" s="29">
        <f>BA45+U45</f>
        <v>3736.5</v>
      </c>
      <c r="BE45" s="29">
        <f>BB45+V45</f>
        <v>47</v>
      </c>
      <c r="BF45" s="29">
        <f>BD45/BE45</f>
        <v>79.5</v>
      </c>
      <c r="BG45" s="29">
        <v>1</v>
      </c>
      <c r="BH45" s="30">
        <f>BD45/BE45+BG45</f>
        <v>80.5</v>
      </c>
    </row>
    <row r="46" spans="1:60" s="2" customFormat="1" x14ac:dyDescent="0.15">
      <c r="A46" s="31">
        <v>43</v>
      </c>
      <c r="B46" s="11">
        <v>130407214</v>
      </c>
      <c r="C46" s="12" t="s">
        <v>22</v>
      </c>
      <c r="D46" s="12" t="s">
        <v>21</v>
      </c>
      <c r="E46" s="13">
        <v>85</v>
      </c>
      <c r="F46" s="13">
        <v>73</v>
      </c>
      <c r="G46" s="13">
        <v>85</v>
      </c>
      <c r="H46" s="13">
        <v>77</v>
      </c>
      <c r="I46" s="13">
        <v>76</v>
      </c>
      <c r="J46" s="13">
        <v>92</v>
      </c>
      <c r="K46" s="13">
        <v>95</v>
      </c>
      <c r="L46" s="12" t="s">
        <v>21</v>
      </c>
      <c r="M46" s="12" t="s">
        <v>21</v>
      </c>
      <c r="N46" s="12" t="s">
        <v>21</v>
      </c>
      <c r="O46" s="12" t="s">
        <v>21</v>
      </c>
      <c r="P46" s="12" t="s">
        <v>21</v>
      </c>
      <c r="Q46" s="14" t="s">
        <v>21</v>
      </c>
      <c r="R46" s="14" t="s">
        <v>21</v>
      </c>
      <c r="S46" s="15">
        <v>86</v>
      </c>
      <c r="T46" s="24">
        <v>76</v>
      </c>
      <c r="U46" s="27">
        <f>E46*3+F46*2+G46*2+H46*3+I46*4+J46*2.5+K46*3+S46*3+T46*1.5</f>
        <v>1993</v>
      </c>
      <c r="V46" s="27">
        <v>24</v>
      </c>
      <c r="W46" s="27">
        <f>U46/V46</f>
        <v>83.041666666666671</v>
      </c>
      <c r="X46" s="9"/>
      <c r="Y46" s="11">
        <v>130407214</v>
      </c>
      <c r="Z46" s="32" t="s">
        <v>22</v>
      </c>
      <c r="AA46" s="13">
        <v>79</v>
      </c>
      <c r="AB46" s="13">
        <v>86</v>
      </c>
      <c r="AC46" s="13">
        <v>73</v>
      </c>
      <c r="AD46" s="13">
        <v>49</v>
      </c>
      <c r="AE46" s="13">
        <v>87</v>
      </c>
      <c r="AF46" s="11">
        <v>75</v>
      </c>
      <c r="AG46" s="13">
        <v>87</v>
      </c>
      <c r="AH46" s="13">
        <v>72</v>
      </c>
      <c r="AI46" s="13">
        <v>91</v>
      </c>
      <c r="AJ46" s="12" t="s">
        <v>21</v>
      </c>
      <c r="AK46" s="12" t="s">
        <v>21</v>
      </c>
      <c r="AL46" s="12" t="s">
        <v>21</v>
      </c>
      <c r="AM46" s="12" t="s">
        <v>21</v>
      </c>
      <c r="AN46" s="12" t="s">
        <v>21</v>
      </c>
      <c r="AO46" s="12" t="s">
        <v>21</v>
      </c>
      <c r="AP46" s="11">
        <v>85</v>
      </c>
      <c r="AQ46" s="12" t="s">
        <v>21</v>
      </c>
      <c r="AR46" s="12" t="s">
        <v>21</v>
      </c>
      <c r="AS46" s="12" t="s">
        <v>21</v>
      </c>
      <c r="AT46" s="17">
        <v>88</v>
      </c>
      <c r="AU46" s="14" t="s">
        <v>21</v>
      </c>
      <c r="AV46" s="15">
        <v>67</v>
      </c>
      <c r="AW46" s="14" t="s">
        <v>21</v>
      </c>
      <c r="AX46" s="15">
        <v>86</v>
      </c>
      <c r="AY46" s="14" t="s">
        <v>21</v>
      </c>
      <c r="AZ46" s="15">
        <v>76</v>
      </c>
      <c r="BA46" s="27">
        <f>AA46*1.5+AB46*2+AC46*1.5+AD46*3.5+AE46*6+AF46*1+AG46*2+AH46*3.5+AI46*2+AP46*1+AT46*4.5+AV46*2+AX46*2+AZ46*2.5</f>
        <v>2753.5</v>
      </c>
      <c r="BB46" s="27">
        <v>35</v>
      </c>
      <c r="BC46" s="27">
        <f>BA46/BB46</f>
        <v>78.671428571428578</v>
      </c>
      <c r="BD46" s="29">
        <f>BA46+U46</f>
        <v>4746.5</v>
      </c>
      <c r="BE46" s="29">
        <f>BB46+V46</f>
        <v>59</v>
      </c>
      <c r="BF46" s="29">
        <f>BD46/BE46</f>
        <v>80.449152542372886</v>
      </c>
      <c r="BG46" s="29">
        <v>0</v>
      </c>
      <c r="BH46" s="30">
        <f>BD46/BE46+BG46</f>
        <v>80.449152542372886</v>
      </c>
    </row>
    <row r="47" spans="1:60" s="2" customFormat="1" x14ac:dyDescent="0.15">
      <c r="A47" s="3">
        <v>44</v>
      </c>
      <c r="B47" s="11">
        <v>130906210</v>
      </c>
      <c r="C47" s="12" t="s">
        <v>81</v>
      </c>
      <c r="D47" s="13">
        <v>83</v>
      </c>
      <c r="E47" s="13">
        <v>93</v>
      </c>
      <c r="F47" s="13">
        <v>79</v>
      </c>
      <c r="G47" s="13">
        <v>74</v>
      </c>
      <c r="H47" s="13">
        <v>76</v>
      </c>
      <c r="I47" s="13">
        <v>78</v>
      </c>
      <c r="J47" s="13">
        <v>77</v>
      </c>
      <c r="K47" s="13">
        <v>93</v>
      </c>
      <c r="L47" s="13">
        <v>79</v>
      </c>
      <c r="M47" s="13">
        <v>76</v>
      </c>
      <c r="N47" s="12" t="s">
        <v>21</v>
      </c>
      <c r="O47" s="12" t="s">
        <v>21</v>
      </c>
      <c r="P47" s="12" t="s">
        <v>21</v>
      </c>
      <c r="Q47" s="12"/>
      <c r="R47" s="12"/>
      <c r="S47" s="12"/>
      <c r="T47" s="22"/>
      <c r="U47" s="27">
        <f>D47*2.5+E47*3+F47*2+G47*2+H47*3+I47*4+J47*2.5+K47*3+L47*2+M47*2</f>
        <v>2114</v>
      </c>
      <c r="V47" s="27">
        <v>26</v>
      </c>
      <c r="W47" s="27">
        <f>U47/V47</f>
        <v>81.307692307692307</v>
      </c>
      <c r="X47" s="9"/>
      <c r="Y47" s="11">
        <v>130906210</v>
      </c>
      <c r="Z47" s="12" t="s">
        <v>81</v>
      </c>
      <c r="AA47" s="13">
        <v>73</v>
      </c>
      <c r="AB47" s="13">
        <v>79</v>
      </c>
      <c r="AC47" s="13">
        <v>88</v>
      </c>
      <c r="AD47" s="13">
        <v>62</v>
      </c>
      <c r="AE47" s="13">
        <v>82</v>
      </c>
      <c r="AF47" s="11">
        <v>85</v>
      </c>
      <c r="AG47" s="13">
        <v>92</v>
      </c>
      <c r="AH47" s="13">
        <v>82</v>
      </c>
      <c r="AI47" s="12" t="s">
        <v>21</v>
      </c>
      <c r="AJ47" s="12" t="s">
        <v>21</v>
      </c>
      <c r="AK47" s="12" t="s">
        <v>21</v>
      </c>
      <c r="AL47" s="12" t="s">
        <v>21</v>
      </c>
      <c r="AM47" s="12" t="s">
        <v>21</v>
      </c>
      <c r="AN47" s="12" t="s">
        <v>21</v>
      </c>
      <c r="AO47" s="12" t="s">
        <v>21</v>
      </c>
      <c r="AP47" s="12" t="s">
        <v>21</v>
      </c>
      <c r="AQ47" s="12" t="s">
        <v>21</v>
      </c>
      <c r="AR47" s="12" t="s">
        <v>21</v>
      </c>
      <c r="AS47" s="12" t="s">
        <v>21</v>
      </c>
      <c r="AT47" s="12"/>
      <c r="AU47" s="12"/>
      <c r="AV47" s="12"/>
      <c r="AW47" s="12"/>
      <c r="AX47" s="12"/>
      <c r="AY47" s="12"/>
      <c r="AZ47" s="12"/>
      <c r="BA47" s="27">
        <f>AA47*1.5+AB47*2+AC47*1.5+AD47*3.5+AE47*6+AF47*1+AG47*2+AH47*3.5</f>
        <v>1664.5</v>
      </c>
      <c r="BB47" s="27">
        <v>21</v>
      </c>
      <c r="BC47" s="27">
        <f>BA47/BB47</f>
        <v>79.261904761904759</v>
      </c>
      <c r="BD47" s="29">
        <f>BA47+U47</f>
        <v>3778.5</v>
      </c>
      <c r="BE47" s="29">
        <f>BB47+V47</f>
        <v>47</v>
      </c>
      <c r="BF47" s="29">
        <f>BD47/BE47</f>
        <v>80.393617021276597</v>
      </c>
      <c r="BG47" s="29">
        <v>0</v>
      </c>
      <c r="BH47" s="30">
        <f>BD47/BE47+BG47</f>
        <v>80.393617021276597</v>
      </c>
    </row>
    <row r="48" spans="1:60" s="2" customFormat="1" x14ac:dyDescent="0.15">
      <c r="A48" s="3">
        <v>45</v>
      </c>
      <c r="B48" s="11">
        <v>130906202</v>
      </c>
      <c r="C48" s="12" t="s">
        <v>74</v>
      </c>
      <c r="D48" s="13">
        <v>88</v>
      </c>
      <c r="E48" s="13">
        <v>81</v>
      </c>
      <c r="F48" s="13">
        <v>60</v>
      </c>
      <c r="G48" s="13">
        <v>86</v>
      </c>
      <c r="H48" s="13">
        <v>76</v>
      </c>
      <c r="I48" s="13">
        <v>84</v>
      </c>
      <c r="J48" s="13">
        <v>86</v>
      </c>
      <c r="K48" s="13">
        <v>89</v>
      </c>
      <c r="L48" s="13">
        <v>81</v>
      </c>
      <c r="M48" s="12" t="s">
        <v>21</v>
      </c>
      <c r="N48" s="12" t="s">
        <v>21</v>
      </c>
      <c r="O48" s="12" t="s">
        <v>21</v>
      </c>
      <c r="P48" s="12" t="s">
        <v>21</v>
      </c>
      <c r="Q48" s="12"/>
      <c r="R48" s="12"/>
      <c r="S48" s="12"/>
      <c r="T48" s="22"/>
      <c r="U48" s="27">
        <f>D48*2.5+E48*3+F48*2+G48*2+H48*3+I48*4+J48*2.5+K48*3+L48*2</f>
        <v>1963</v>
      </c>
      <c r="V48" s="27">
        <v>24</v>
      </c>
      <c r="W48" s="27">
        <f>U48/V48</f>
        <v>81.791666666666671</v>
      </c>
      <c r="X48" s="9"/>
      <c r="Y48" s="11">
        <v>130906202</v>
      </c>
      <c r="Z48" s="12" t="s">
        <v>74</v>
      </c>
      <c r="AA48" s="13">
        <v>76</v>
      </c>
      <c r="AB48" s="13">
        <v>76</v>
      </c>
      <c r="AC48" s="13">
        <v>81</v>
      </c>
      <c r="AD48" s="13">
        <v>68</v>
      </c>
      <c r="AE48" s="13">
        <v>90</v>
      </c>
      <c r="AF48" s="11">
        <v>85</v>
      </c>
      <c r="AG48" s="13">
        <v>76</v>
      </c>
      <c r="AH48" s="13">
        <v>61</v>
      </c>
      <c r="AI48" s="12" t="s">
        <v>21</v>
      </c>
      <c r="AJ48" s="12" t="s">
        <v>21</v>
      </c>
      <c r="AK48" s="12" t="s">
        <v>21</v>
      </c>
      <c r="AL48" s="13">
        <v>84</v>
      </c>
      <c r="AM48" s="12" t="s">
        <v>21</v>
      </c>
      <c r="AN48" s="12" t="s">
        <v>21</v>
      </c>
      <c r="AO48" s="12" t="s">
        <v>21</v>
      </c>
      <c r="AP48" s="12" t="s">
        <v>21</v>
      </c>
      <c r="AQ48" s="12" t="s">
        <v>21</v>
      </c>
      <c r="AR48" s="12" t="s">
        <v>21</v>
      </c>
      <c r="AS48" s="12" t="s">
        <v>21</v>
      </c>
      <c r="AT48" s="12"/>
      <c r="AU48" s="12"/>
      <c r="AV48" s="12"/>
      <c r="AW48" s="12"/>
      <c r="AX48" s="12"/>
      <c r="AY48" s="12"/>
      <c r="AZ48" s="12"/>
      <c r="BA48" s="27">
        <f>AA48*1.5+AB48*2+AC48*1.5+AD48*3.5+AE48*6+AF48*1+AG48*2+AH48*3.5+AL48*4</f>
        <v>1952</v>
      </c>
      <c r="BB48" s="27">
        <v>25</v>
      </c>
      <c r="BC48" s="27">
        <f>BA48/BB48</f>
        <v>78.08</v>
      </c>
      <c r="BD48" s="29">
        <f>BA48+U48</f>
        <v>3915</v>
      </c>
      <c r="BE48" s="29">
        <f>BB48+V48</f>
        <v>49</v>
      </c>
      <c r="BF48" s="29">
        <f>BD48/BE48</f>
        <v>79.897959183673464</v>
      </c>
      <c r="BG48" s="29">
        <v>0</v>
      </c>
      <c r="BH48" s="30">
        <f>BD48/BE48+BG48</f>
        <v>79.897959183673464</v>
      </c>
    </row>
    <row r="49" spans="1:60" s="2" customFormat="1" x14ac:dyDescent="0.15">
      <c r="A49" s="3">
        <v>46</v>
      </c>
      <c r="B49" s="11">
        <v>130906301</v>
      </c>
      <c r="C49" s="12" t="s">
        <v>118</v>
      </c>
      <c r="D49" s="13">
        <v>76</v>
      </c>
      <c r="E49" s="13">
        <v>88</v>
      </c>
      <c r="F49" s="13">
        <v>79</v>
      </c>
      <c r="G49" s="13">
        <v>68</v>
      </c>
      <c r="H49" s="13">
        <v>82</v>
      </c>
      <c r="I49" s="13">
        <v>89</v>
      </c>
      <c r="J49" s="13">
        <v>80</v>
      </c>
      <c r="K49" s="13">
        <v>79</v>
      </c>
      <c r="L49" s="12" t="s">
        <v>21</v>
      </c>
      <c r="M49" s="12" t="s">
        <v>21</v>
      </c>
      <c r="N49" s="12" t="s">
        <v>21</v>
      </c>
      <c r="O49" s="12" t="s">
        <v>21</v>
      </c>
      <c r="P49" s="12" t="s">
        <v>21</v>
      </c>
      <c r="Q49" s="12"/>
      <c r="R49" s="12"/>
      <c r="S49" s="12"/>
      <c r="T49" s="22"/>
      <c r="U49" s="27">
        <f>D49*2.5+E49*3+F49*2+G49*2+H49*3+I49*4+J49*2.5+K49*3</f>
        <v>1787</v>
      </c>
      <c r="V49" s="27">
        <v>22</v>
      </c>
      <c r="W49" s="27">
        <f>U49/V49</f>
        <v>81.227272727272734</v>
      </c>
      <c r="X49" s="9"/>
      <c r="Y49" s="11">
        <v>130906301</v>
      </c>
      <c r="Z49" s="12" t="s">
        <v>118</v>
      </c>
      <c r="AA49" s="13">
        <v>72</v>
      </c>
      <c r="AB49" s="13">
        <v>84</v>
      </c>
      <c r="AC49" s="13">
        <v>89</v>
      </c>
      <c r="AD49" s="13">
        <v>67</v>
      </c>
      <c r="AE49" s="13">
        <v>83</v>
      </c>
      <c r="AF49" s="11">
        <v>75</v>
      </c>
      <c r="AG49" s="13">
        <v>87</v>
      </c>
      <c r="AH49" s="13">
        <v>79</v>
      </c>
      <c r="AI49" s="13">
        <v>75</v>
      </c>
      <c r="AJ49" s="12" t="s">
        <v>21</v>
      </c>
      <c r="AK49" s="12" t="s">
        <v>21</v>
      </c>
      <c r="AL49" s="12" t="s">
        <v>21</v>
      </c>
      <c r="AM49" s="12" t="s">
        <v>21</v>
      </c>
      <c r="AN49" s="12" t="s">
        <v>21</v>
      </c>
      <c r="AO49" s="12" t="s">
        <v>21</v>
      </c>
      <c r="AP49" s="12" t="s">
        <v>21</v>
      </c>
      <c r="AQ49" s="12" t="s">
        <v>21</v>
      </c>
      <c r="AR49" s="13">
        <v>70</v>
      </c>
      <c r="AS49" s="12" t="s">
        <v>21</v>
      </c>
      <c r="AT49" s="12"/>
      <c r="AU49" s="12"/>
      <c r="AV49" s="12"/>
      <c r="AW49" s="12"/>
      <c r="AX49" s="12"/>
      <c r="AY49" s="12"/>
      <c r="AZ49" s="12"/>
      <c r="BA49" s="27">
        <f>AA49*1.5+AB49*2+AC49*1.5+AD49*3.5+AE49*6+AF49*1+AG49*2+AH49*3.5+AI49*2+AR49*2</f>
        <v>1957.5</v>
      </c>
      <c r="BB49" s="27">
        <v>25</v>
      </c>
      <c r="BC49" s="27">
        <f>BA49/BB49</f>
        <v>78.3</v>
      </c>
      <c r="BD49" s="29">
        <f>BA49+U49</f>
        <v>3744.5</v>
      </c>
      <c r="BE49" s="29">
        <f>BB49+V49</f>
        <v>47</v>
      </c>
      <c r="BF49" s="29">
        <f>BD49/BE49</f>
        <v>79.670212765957444</v>
      </c>
      <c r="BG49" s="29">
        <v>0</v>
      </c>
      <c r="BH49" s="30">
        <f>BD49/BE49+BG49</f>
        <v>79.670212765957444</v>
      </c>
    </row>
    <row r="50" spans="1:60" s="2" customFormat="1" x14ac:dyDescent="0.15">
      <c r="A50" s="3">
        <v>47</v>
      </c>
      <c r="B50" s="11">
        <v>130906218</v>
      </c>
      <c r="C50" s="12" t="s">
        <v>88</v>
      </c>
      <c r="D50" s="13">
        <v>83</v>
      </c>
      <c r="E50" s="13">
        <v>65</v>
      </c>
      <c r="F50" s="13">
        <v>78</v>
      </c>
      <c r="G50" s="13">
        <v>61</v>
      </c>
      <c r="H50" s="13">
        <v>66</v>
      </c>
      <c r="I50" s="13">
        <v>87</v>
      </c>
      <c r="J50" s="13">
        <v>89</v>
      </c>
      <c r="K50" s="13">
        <v>79</v>
      </c>
      <c r="L50" s="13">
        <v>83</v>
      </c>
      <c r="M50" s="13">
        <v>88</v>
      </c>
      <c r="N50" s="12" t="s">
        <v>21</v>
      </c>
      <c r="O50" s="12" t="s">
        <v>21</v>
      </c>
      <c r="P50" s="12" t="s">
        <v>21</v>
      </c>
      <c r="Q50" s="12"/>
      <c r="R50" s="12"/>
      <c r="S50" s="12"/>
      <c r="T50" s="22"/>
      <c r="U50" s="27">
        <f>D50*2.5+E50*3+F50*2+G50*2+H50*3+I50*4+J50*2.5+K50*3+L50*2+M50*2</f>
        <v>2028</v>
      </c>
      <c r="V50" s="27">
        <v>26</v>
      </c>
      <c r="W50" s="27">
        <f>U50/V50</f>
        <v>78</v>
      </c>
      <c r="X50" s="9"/>
      <c r="Y50" s="11">
        <v>130906218</v>
      </c>
      <c r="Z50" s="12" t="s">
        <v>88</v>
      </c>
      <c r="AA50" s="13">
        <v>85</v>
      </c>
      <c r="AB50" s="13">
        <v>69</v>
      </c>
      <c r="AC50" s="13">
        <v>83</v>
      </c>
      <c r="AD50" s="13">
        <v>75</v>
      </c>
      <c r="AE50" s="13">
        <v>84</v>
      </c>
      <c r="AF50" s="11">
        <v>85</v>
      </c>
      <c r="AG50" s="13">
        <v>90</v>
      </c>
      <c r="AH50" s="13">
        <v>82</v>
      </c>
      <c r="AI50" s="12" t="s">
        <v>21</v>
      </c>
      <c r="AJ50" s="12" t="s">
        <v>21</v>
      </c>
      <c r="AK50" s="12" t="s">
        <v>21</v>
      </c>
      <c r="AL50" s="12" t="s">
        <v>21</v>
      </c>
      <c r="AM50" s="12" t="s">
        <v>21</v>
      </c>
      <c r="AN50" s="12" t="s">
        <v>21</v>
      </c>
      <c r="AO50" s="12" t="s">
        <v>21</v>
      </c>
      <c r="AP50" s="12" t="s">
        <v>21</v>
      </c>
      <c r="AQ50" s="12" t="s">
        <v>21</v>
      </c>
      <c r="AR50" s="12" t="s">
        <v>21</v>
      </c>
      <c r="AS50" s="12" t="s">
        <v>21</v>
      </c>
      <c r="AT50" s="12"/>
      <c r="AU50" s="12"/>
      <c r="AV50" s="12"/>
      <c r="AW50" s="12"/>
      <c r="AX50" s="12"/>
      <c r="AY50" s="12"/>
      <c r="AZ50" s="12"/>
      <c r="BA50" s="27">
        <f>AA50*1.5+AB50*2+AC50*1.5+AD50*3.5+AE50*6+AF50*1+AG50*2+AH50*3.5</f>
        <v>1708.5</v>
      </c>
      <c r="BB50" s="27">
        <v>21</v>
      </c>
      <c r="BC50" s="27">
        <f>BA50/BB50</f>
        <v>81.357142857142861</v>
      </c>
      <c r="BD50" s="29">
        <f>BA50+U50</f>
        <v>3736.5</v>
      </c>
      <c r="BE50" s="29">
        <f>BB50+V50</f>
        <v>47</v>
      </c>
      <c r="BF50" s="29">
        <f>BD50/BE50</f>
        <v>79.5</v>
      </c>
      <c r="BG50" s="29">
        <v>0</v>
      </c>
      <c r="BH50" s="30">
        <f>BD50/BE50+BG50</f>
        <v>79.5</v>
      </c>
    </row>
    <row r="51" spans="1:60" s="2" customFormat="1" x14ac:dyDescent="0.15">
      <c r="A51" s="3">
        <v>48</v>
      </c>
      <c r="B51" s="11">
        <v>130906347</v>
      </c>
      <c r="C51" s="12" t="s">
        <v>161</v>
      </c>
      <c r="D51" s="13">
        <v>76</v>
      </c>
      <c r="E51" s="13">
        <v>91</v>
      </c>
      <c r="F51" s="13">
        <v>80</v>
      </c>
      <c r="G51" s="13">
        <v>67</v>
      </c>
      <c r="H51" s="13">
        <v>78</v>
      </c>
      <c r="I51" s="13">
        <v>85</v>
      </c>
      <c r="J51" s="13">
        <v>85</v>
      </c>
      <c r="K51" s="13">
        <v>92</v>
      </c>
      <c r="L51" s="12" t="s">
        <v>21</v>
      </c>
      <c r="M51" s="12" t="s">
        <v>21</v>
      </c>
      <c r="N51" s="12" t="s">
        <v>21</v>
      </c>
      <c r="O51" s="12" t="s">
        <v>21</v>
      </c>
      <c r="P51" s="12" t="s">
        <v>21</v>
      </c>
      <c r="Q51" s="12"/>
      <c r="R51" s="12"/>
      <c r="S51" s="12"/>
      <c r="T51" s="22"/>
      <c r="U51" s="27">
        <f>D51*2.5+E51*3+F51*2+G51*2+H51*3+I51*4+J51*2.5+K51*3</f>
        <v>1819.5</v>
      </c>
      <c r="V51" s="27">
        <v>22</v>
      </c>
      <c r="W51" s="27">
        <f>U51/V51</f>
        <v>82.704545454545453</v>
      </c>
      <c r="X51" s="9"/>
      <c r="Y51" s="11">
        <v>130906347</v>
      </c>
      <c r="Z51" s="12" t="s">
        <v>161</v>
      </c>
      <c r="AA51" s="13">
        <v>66</v>
      </c>
      <c r="AB51" s="13">
        <v>84</v>
      </c>
      <c r="AC51" s="13">
        <v>85</v>
      </c>
      <c r="AD51" s="13">
        <v>84</v>
      </c>
      <c r="AE51" s="13">
        <v>78</v>
      </c>
      <c r="AF51" s="11">
        <v>75</v>
      </c>
      <c r="AG51" s="13">
        <v>84</v>
      </c>
      <c r="AH51" s="13">
        <v>67</v>
      </c>
      <c r="AI51" s="13">
        <v>78</v>
      </c>
      <c r="AJ51" s="12" t="s">
        <v>21</v>
      </c>
      <c r="AK51" s="12" t="s">
        <v>21</v>
      </c>
      <c r="AL51" s="12" t="s">
        <v>21</v>
      </c>
      <c r="AM51" s="12" t="s">
        <v>21</v>
      </c>
      <c r="AN51" s="12" t="s">
        <v>21</v>
      </c>
      <c r="AO51" s="12" t="s">
        <v>21</v>
      </c>
      <c r="AP51" s="12" t="s">
        <v>21</v>
      </c>
      <c r="AQ51" s="12" t="s">
        <v>21</v>
      </c>
      <c r="AR51" s="13">
        <v>62</v>
      </c>
      <c r="AS51" s="12" t="s">
        <v>21</v>
      </c>
      <c r="AT51" s="12"/>
      <c r="AU51" s="12"/>
      <c r="AV51" s="12"/>
      <c r="AW51" s="12"/>
      <c r="AX51" s="12"/>
      <c r="AY51" s="12"/>
      <c r="AZ51" s="12"/>
      <c r="BA51" s="27">
        <f>AA51*1.5+AB51*2+AC51*1.5+AD51*3.5+AE51*6+AF51*1+AG51*2+AH51*3.5+AI51*2+AR51*2</f>
        <v>1914</v>
      </c>
      <c r="BB51" s="27">
        <v>25</v>
      </c>
      <c r="BC51" s="27">
        <f>BA51/BB51</f>
        <v>76.56</v>
      </c>
      <c r="BD51" s="29">
        <f>BA51+U51</f>
        <v>3733.5</v>
      </c>
      <c r="BE51" s="29">
        <f>BB51+V51</f>
        <v>47</v>
      </c>
      <c r="BF51" s="29">
        <f>BD51/BE51</f>
        <v>79.436170212765958</v>
      </c>
      <c r="BG51" s="29">
        <v>0</v>
      </c>
      <c r="BH51" s="30">
        <f>BD51/BE51+BG51</f>
        <v>79.436170212765958</v>
      </c>
    </row>
    <row r="52" spans="1:60" s="2" customFormat="1" x14ac:dyDescent="0.15">
      <c r="A52" s="3">
        <v>49</v>
      </c>
      <c r="B52" s="11">
        <v>130906323</v>
      </c>
      <c r="C52" s="12" t="s">
        <v>139</v>
      </c>
      <c r="D52" s="13">
        <v>62</v>
      </c>
      <c r="E52" s="13">
        <v>75</v>
      </c>
      <c r="F52" s="13">
        <v>73</v>
      </c>
      <c r="G52" s="13">
        <v>65</v>
      </c>
      <c r="H52" s="13">
        <v>68</v>
      </c>
      <c r="I52" s="13">
        <v>91</v>
      </c>
      <c r="J52" s="13">
        <v>84</v>
      </c>
      <c r="K52" s="13">
        <v>98</v>
      </c>
      <c r="L52" s="13">
        <v>85</v>
      </c>
      <c r="M52" s="13">
        <v>78</v>
      </c>
      <c r="N52" s="12" t="s">
        <v>21</v>
      </c>
      <c r="O52" s="12" t="s">
        <v>21</v>
      </c>
      <c r="P52" s="12" t="s">
        <v>21</v>
      </c>
      <c r="Q52" s="12"/>
      <c r="R52" s="12"/>
      <c r="S52" s="12"/>
      <c r="T52" s="22"/>
      <c r="U52" s="27">
        <f>D52*2.5+E52*3+F52*2+G52*2+H52*3+I52*4+J52*2.5+K52*3+L52*2+M52*2</f>
        <v>2054</v>
      </c>
      <c r="V52" s="27">
        <v>26</v>
      </c>
      <c r="W52" s="27">
        <f>U52/V52</f>
        <v>79</v>
      </c>
      <c r="X52" s="9"/>
      <c r="Y52" s="11">
        <v>130906323</v>
      </c>
      <c r="Z52" s="12" t="s">
        <v>139</v>
      </c>
      <c r="AA52" s="13">
        <v>75</v>
      </c>
      <c r="AB52" s="13">
        <v>78</v>
      </c>
      <c r="AC52" s="13">
        <v>88</v>
      </c>
      <c r="AD52" s="13">
        <v>78</v>
      </c>
      <c r="AE52" s="13">
        <v>90</v>
      </c>
      <c r="AF52" s="11">
        <v>75</v>
      </c>
      <c r="AG52" s="13">
        <v>72</v>
      </c>
      <c r="AH52" s="13">
        <v>69</v>
      </c>
      <c r="AI52" s="12" t="s">
        <v>21</v>
      </c>
      <c r="AJ52" s="12" t="s">
        <v>21</v>
      </c>
      <c r="AK52" s="12" t="s">
        <v>21</v>
      </c>
      <c r="AL52" s="12" t="s">
        <v>21</v>
      </c>
      <c r="AM52" s="12" t="s">
        <v>21</v>
      </c>
      <c r="AN52" s="12" t="s">
        <v>21</v>
      </c>
      <c r="AO52" s="12" t="s">
        <v>21</v>
      </c>
      <c r="AP52" s="12" t="s">
        <v>21</v>
      </c>
      <c r="AQ52" s="12" t="s">
        <v>21</v>
      </c>
      <c r="AR52" s="12" t="s">
        <v>21</v>
      </c>
      <c r="AS52" s="12" t="s">
        <v>21</v>
      </c>
      <c r="AT52" s="12"/>
      <c r="AU52" s="12"/>
      <c r="AV52" s="12"/>
      <c r="AW52" s="12"/>
      <c r="AX52" s="12"/>
      <c r="AY52" s="12"/>
      <c r="AZ52" s="12"/>
      <c r="BA52" s="27">
        <f>AA52*1.5+AB52*2+AC52*1.5+AD52*3.5+AE52*6+AF52*1+AG52*2+AH52*3.5</f>
        <v>1674</v>
      </c>
      <c r="BB52" s="27">
        <v>21</v>
      </c>
      <c r="BC52" s="27">
        <f>BA52/BB52</f>
        <v>79.714285714285708</v>
      </c>
      <c r="BD52" s="29">
        <f>BA52+U52</f>
        <v>3728</v>
      </c>
      <c r="BE52" s="29">
        <f>BB52+V52</f>
        <v>47</v>
      </c>
      <c r="BF52" s="29">
        <f>BD52/BE52</f>
        <v>79.319148936170208</v>
      </c>
      <c r="BG52" s="29">
        <v>0</v>
      </c>
      <c r="BH52" s="30">
        <f>BD52/BE52+BG52</f>
        <v>79.319148936170208</v>
      </c>
    </row>
    <row r="53" spans="1:60" s="2" customFormat="1" x14ac:dyDescent="0.15">
      <c r="A53" s="3">
        <v>50</v>
      </c>
      <c r="B53" s="11">
        <v>131006112</v>
      </c>
      <c r="C53" s="12" t="s">
        <v>166</v>
      </c>
      <c r="D53" s="13">
        <v>75</v>
      </c>
      <c r="E53" s="13">
        <v>81</v>
      </c>
      <c r="F53" s="13">
        <v>72</v>
      </c>
      <c r="G53" s="13">
        <v>80</v>
      </c>
      <c r="H53" s="13">
        <v>81</v>
      </c>
      <c r="I53" s="13">
        <v>88</v>
      </c>
      <c r="J53" s="13">
        <v>88</v>
      </c>
      <c r="K53" s="13">
        <v>86</v>
      </c>
      <c r="L53" s="13">
        <v>93</v>
      </c>
      <c r="M53" s="12" t="s">
        <v>21</v>
      </c>
      <c r="N53" s="12" t="s">
        <v>21</v>
      </c>
      <c r="O53" s="12" t="s">
        <v>21</v>
      </c>
      <c r="P53" s="12" t="s">
        <v>21</v>
      </c>
      <c r="Q53" s="14" t="s">
        <v>21</v>
      </c>
      <c r="R53" s="14" t="s">
        <v>21</v>
      </c>
      <c r="S53" s="15">
        <v>83</v>
      </c>
      <c r="T53" s="24">
        <v>92</v>
      </c>
      <c r="U53" s="27">
        <f>D53*2.5+E53*3+F53*2+G53*2+H53*3+I53*4+J53*2.5+K53*3+L53*2+S53*3+T53*1.5</f>
        <v>2380.5</v>
      </c>
      <c r="V53" s="27">
        <v>28.5</v>
      </c>
      <c r="W53" s="27">
        <f>U53/V53</f>
        <v>83.526315789473685</v>
      </c>
      <c r="X53" s="9"/>
      <c r="Y53" s="11">
        <v>131006112</v>
      </c>
      <c r="Z53" s="12" t="s">
        <v>166</v>
      </c>
      <c r="AA53" s="13">
        <v>64</v>
      </c>
      <c r="AB53" s="13">
        <v>74</v>
      </c>
      <c r="AC53" s="13">
        <v>85</v>
      </c>
      <c r="AD53" s="13">
        <v>95</v>
      </c>
      <c r="AE53" s="13">
        <v>95</v>
      </c>
      <c r="AF53" s="11">
        <v>65</v>
      </c>
      <c r="AG53" s="13">
        <v>83</v>
      </c>
      <c r="AH53" s="13">
        <v>62</v>
      </c>
      <c r="AI53" s="12" t="s">
        <v>21</v>
      </c>
      <c r="AJ53" s="12" t="s">
        <v>21</v>
      </c>
      <c r="AK53" s="11">
        <v>75</v>
      </c>
      <c r="AL53" s="12" t="s">
        <v>21</v>
      </c>
      <c r="AM53" s="12" t="s">
        <v>21</v>
      </c>
      <c r="AN53" s="12" t="s">
        <v>21</v>
      </c>
      <c r="AO53" s="12" t="s">
        <v>21</v>
      </c>
      <c r="AP53" s="12" t="s">
        <v>21</v>
      </c>
      <c r="AQ53" s="12" t="s">
        <v>21</v>
      </c>
      <c r="AR53" s="12" t="s">
        <v>21</v>
      </c>
      <c r="AS53" s="12" t="s">
        <v>21</v>
      </c>
      <c r="AT53" s="17">
        <v>72</v>
      </c>
      <c r="AU53" s="14" t="s">
        <v>21</v>
      </c>
      <c r="AV53" s="15">
        <v>85</v>
      </c>
      <c r="AW53" s="14" t="s">
        <v>21</v>
      </c>
      <c r="AX53" s="15">
        <v>74</v>
      </c>
      <c r="AY53" s="14" t="s">
        <v>21</v>
      </c>
      <c r="AZ53" s="15">
        <v>80</v>
      </c>
      <c r="BA53" s="27">
        <f>AA53*1.5+AB53*2+AC53*1.5+AD53*3.5+AE53*6+AF53*1+AG53*2+AH53*3.5+AK53*1+AT53*4.5+AV53*2+AX53*2+AZ53*2.5</f>
        <v>2639</v>
      </c>
      <c r="BB53" s="27">
        <v>35</v>
      </c>
      <c r="BC53" s="27">
        <f>BA53/BB53</f>
        <v>75.400000000000006</v>
      </c>
      <c r="BD53" s="29">
        <f>BA53+U53</f>
        <v>5019.5</v>
      </c>
      <c r="BE53" s="29">
        <f>BB53+V53</f>
        <v>63.5</v>
      </c>
      <c r="BF53" s="29">
        <f>BD53/BE53</f>
        <v>79.047244094488192</v>
      </c>
      <c r="BG53" s="29">
        <v>0</v>
      </c>
      <c r="BH53" s="30">
        <f>BD53/BE53+BG53</f>
        <v>79.047244094488192</v>
      </c>
    </row>
    <row r="54" spans="1:60" s="2" customFormat="1" x14ac:dyDescent="0.15">
      <c r="A54" s="3">
        <v>51</v>
      </c>
      <c r="B54" s="11">
        <v>130906335</v>
      </c>
      <c r="C54" s="12" t="s">
        <v>151</v>
      </c>
      <c r="D54" s="13">
        <v>77</v>
      </c>
      <c r="E54" s="13">
        <v>86</v>
      </c>
      <c r="F54" s="13">
        <v>85</v>
      </c>
      <c r="G54" s="13">
        <v>70</v>
      </c>
      <c r="H54" s="13">
        <v>78</v>
      </c>
      <c r="I54" s="13">
        <v>94</v>
      </c>
      <c r="J54" s="13">
        <v>68</v>
      </c>
      <c r="K54" s="13">
        <v>91</v>
      </c>
      <c r="L54" s="12" t="s">
        <v>21</v>
      </c>
      <c r="M54" s="13">
        <v>78</v>
      </c>
      <c r="N54" s="12" t="s">
        <v>21</v>
      </c>
      <c r="O54" s="12" t="s">
        <v>21</v>
      </c>
      <c r="P54" s="12" t="s">
        <v>21</v>
      </c>
      <c r="Q54" s="12"/>
      <c r="R54" s="12"/>
      <c r="S54" s="12"/>
      <c r="T54" s="22"/>
      <c r="U54" s="27">
        <f>D54*2.5+E54*3+F54*2+G54*2+H54*3+I54*4+J54*2.5+K54*3+M54*2</f>
        <v>1969.5</v>
      </c>
      <c r="V54" s="27">
        <v>24</v>
      </c>
      <c r="W54" s="27">
        <f>U54/V54</f>
        <v>82.0625</v>
      </c>
      <c r="X54" s="9"/>
      <c r="Y54" s="11">
        <v>130906335</v>
      </c>
      <c r="Z54" s="12" t="s">
        <v>151</v>
      </c>
      <c r="AA54" s="13">
        <v>76</v>
      </c>
      <c r="AB54" s="13">
        <v>71</v>
      </c>
      <c r="AC54" s="13">
        <v>81</v>
      </c>
      <c r="AD54" s="13">
        <v>67</v>
      </c>
      <c r="AE54" s="13">
        <v>79</v>
      </c>
      <c r="AF54" s="11">
        <v>75</v>
      </c>
      <c r="AG54" s="13">
        <v>91</v>
      </c>
      <c r="AH54" s="13">
        <v>68</v>
      </c>
      <c r="AI54" s="13">
        <v>78</v>
      </c>
      <c r="AJ54" s="12" t="s">
        <v>21</v>
      </c>
      <c r="AK54" s="12" t="s">
        <v>21</v>
      </c>
      <c r="AL54" s="12" t="s">
        <v>21</v>
      </c>
      <c r="AM54" s="12" t="s">
        <v>21</v>
      </c>
      <c r="AN54" s="12" t="s">
        <v>21</v>
      </c>
      <c r="AO54" s="12" t="s">
        <v>21</v>
      </c>
      <c r="AP54" s="12" t="s">
        <v>21</v>
      </c>
      <c r="AQ54" s="12" t="s">
        <v>21</v>
      </c>
      <c r="AR54" s="12" t="s">
        <v>21</v>
      </c>
      <c r="AS54" s="12" t="s">
        <v>21</v>
      </c>
      <c r="AT54" s="12"/>
      <c r="AU54" s="12"/>
      <c r="AV54" s="12"/>
      <c r="AW54" s="12"/>
      <c r="AX54" s="12"/>
      <c r="AY54" s="12"/>
      <c r="AZ54" s="12"/>
      <c r="BA54" s="27">
        <f>AA54*1.5+AB54*2+AC54*1.5+AD54*3.5+AE54*6+AF54*1+AG54*2+AH54*3.5+AI54*2</f>
        <v>1737</v>
      </c>
      <c r="BB54" s="27">
        <v>23</v>
      </c>
      <c r="BC54" s="27">
        <f>BA54/BB54</f>
        <v>75.521739130434781</v>
      </c>
      <c r="BD54" s="29">
        <f>BA54+U54</f>
        <v>3706.5</v>
      </c>
      <c r="BE54" s="29">
        <f>BB54+V54</f>
        <v>47</v>
      </c>
      <c r="BF54" s="29">
        <f>BD54/BE54</f>
        <v>78.861702127659569</v>
      </c>
      <c r="BG54" s="29">
        <v>0</v>
      </c>
      <c r="BH54" s="30">
        <f>BD54/BE54+BG54</f>
        <v>78.861702127659569</v>
      </c>
    </row>
    <row r="55" spans="1:60" s="2" customFormat="1" x14ac:dyDescent="0.15">
      <c r="A55" s="3">
        <v>52</v>
      </c>
      <c r="B55" s="11">
        <v>130906344</v>
      </c>
      <c r="C55" s="12" t="s">
        <v>159</v>
      </c>
      <c r="D55" s="13">
        <v>70</v>
      </c>
      <c r="E55" s="13">
        <v>80</v>
      </c>
      <c r="F55" s="13">
        <v>82</v>
      </c>
      <c r="G55" s="13">
        <v>73</v>
      </c>
      <c r="H55" s="13">
        <v>72</v>
      </c>
      <c r="I55" s="13">
        <v>74</v>
      </c>
      <c r="J55" s="13">
        <v>69</v>
      </c>
      <c r="K55" s="13">
        <v>96</v>
      </c>
      <c r="L55" s="13">
        <v>83</v>
      </c>
      <c r="M55" s="13">
        <v>82</v>
      </c>
      <c r="N55" s="12" t="s">
        <v>21</v>
      </c>
      <c r="O55" s="12" t="s">
        <v>21</v>
      </c>
      <c r="P55" s="12" t="s">
        <v>21</v>
      </c>
      <c r="Q55" s="12"/>
      <c r="R55" s="12"/>
      <c r="S55" s="12"/>
      <c r="T55" s="22"/>
      <c r="U55" s="27">
        <f>D55*2.5+E55*3+F55*2+G55*2+H55*3+I55*4+J55*2.5+K55*3+L55*2+M55*2</f>
        <v>2027.5</v>
      </c>
      <c r="V55" s="27">
        <v>26</v>
      </c>
      <c r="W55" s="27">
        <f>U55/V55</f>
        <v>77.980769230769226</v>
      </c>
      <c r="X55" s="9"/>
      <c r="Y55" s="11">
        <v>130906344</v>
      </c>
      <c r="Z55" s="12" t="s">
        <v>159</v>
      </c>
      <c r="AA55" s="13">
        <v>84</v>
      </c>
      <c r="AB55" s="13">
        <v>79</v>
      </c>
      <c r="AC55" s="13">
        <v>66</v>
      </c>
      <c r="AD55" s="13">
        <v>79</v>
      </c>
      <c r="AE55" s="13">
        <v>78</v>
      </c>
      <c r="AF55" s="11">
        <v>75</v>
      </c>
      <c r="AG55" s="13">
        <v>90</v>
      </c>
      <c r="AH55" s="13">
        <v>84</v>
      </c>
      <c r="AI55" s="12" t="s">
        <v>21</v>
      </c>
      <c r="AJ55" s="12" t="s">
        <v>21</v>
      </c>
      <c r="AK55" s="12" t="s">
        <v>21</v>
      </c>
      <c r="AL55" s="12" t="s">
        <v>21</v>
      </c>
      <c r="AM55" s="12" t="s">
        <v>21</v>
      </c>
      <c r="AN55" s="12" t="s">
        <v>21</v>
      </c>
      <c r="AO55" s="12" t="s">
        <v>21</v>
      </c>
      <c r="AP55" s="12" t="s">
        <v>21</v>
      </c>
      <c r="AQ55" s="12" t="s">
        <v>21</v>
      </c>
      <c r="AR55" s="12" t="s">
        <v>21</v>
      </c>
      <c r="AS55" s="12" t="s">
        <v>21</v>
      </c>
      <c r="AT55" s="12"/>
      <c r="AU55" s="12"/>
      <c r="AV55" s="12"/>
      <c r="AW55" s="12"/>
      <c r="AX55" s="12"/>
      <c r="AY55" s="12"/>
      <c r="AZ55" s="12"/>
      <c r="BA55" s="27">
        <f>AA55*1.5+AB55*2+AC55*1.5+AD55*3.5+AE55*6+AF55*1+AG55*2+AH55*3.5</f>
        <v>1676.5</v>
      </c>
      <c r="BB55" s="27">
        <v>21</v>
      </c>
      <c r="BC55" s="27">
        <f>BA55/BB55</f>
        <v>79.833333333333329</v>
      </c>
      <c r="BD55" s="29">
        <f>BA55+U55</f>
        <v>3704</v>
      </c>
      <c r="BE55" s="29">
        <f>BB55+V55</f>
        <v>47</v>
      </c>
      <c r="BF55" s="29">
        <f>BD55/BE55</f>
        <v>78.808510638297875</v>
      </c>
      <c r="BG55" s="29">
        <v>0</v>
      </c>
      <c r="BH55" s="30">
        <f>BD55/BE55+BG55</f>
        <v>78.808510638297875</v>
      </c>
    </row>
    <row r="56" spans="1:60" s="2" customFormat="1" x14ac:dyDescent="0.15">
      <c r="A56" s="3">
        <v>53</v>
      </c>
      <c r="B56" s="11">
        <v>130906311</v>
      </c>
      <c r="C56" s="12" t="s">
        <v>127</v>
      </c>
      <c r="D56" s="13">
        <v>77</v>
      </c>
      <c r="E56" s="13">
        <v>80</v>
      </c>
      <c r="F56" s="13">
        <v>73</v>
      </c>
      <c r="G56" s="13">
        <v>70</v>
      </c>
      <c r="H56" s="13">
        <v>72</v>
      </c>
      <c r="I56" s="13">
        <v>80</v>
      </c>
      <c r="J56" s="13">
        <v>69</v>
      </c>
      <c r="K56" s="13">
        <v>84</v>
      </c>
      <c r="L56" s="12" t="s">
        <v>21</v>
      </c>
      <c r="M56" s="12" t="s">
        <v>21</v>
      </c>
      <c r="N56" s="13">
        <v>78</v>
      </c>
      <c r="O56" s="12" t="s">
        <v>21</v>
      </c>
      <c r="P56" s="12" t="s">
        <v>21</v>
      </c>
      <c r="Q56" s="12"/>
      <c r="R56" s="12"/>
      <c r="S56" s="12"/>
      <c r="T56" s="22"/>
      <c r="U56" s="27">
        <f>D56*2.5+E56*3+F56*2+G56*2+H56*3+I56*4+J56*2.5+K56*3+N56*1.5</f>
        <v>1796</v>
      </c>
      <c r="V56" s="27">
        <v>23.5</v>
      </c>
      <c r="W56" s="27">
        <f>U56/V56</f>
        <v>76.425531914893611</v>
      </c>
      <c r="X56" s="9"/>
      <c r="Y56" s="11">
        <v>130906311</v>
      </c>
      <c r="Z56" s="12" t="s">
        <v>127</v>
      </c>
      <c r="AA56" s="13">
        <v>69</v>
      </c>
      <c r="AB56" s="13">
        <v>85</v>
      </c>
      <c r="AC56" s="13">
        <v>79</v>
      </c>
      <c r="AD56" s="13">
        <v>86</v>
      </c>
      <c r="AE56" s="13">
        <v>89</v>
      </c>
      <c r="AF56" s="11">
        <v>75</v>
      </c>
      <c r="AG56" s="13">
        <v>84</v>
      </c>
      <c r="AH56" s="13">
        <v>63</v>
      </c>
      <c r="AI56" s="13">
        <v>82</v>
      </c>
      <c r="AJ56" s="12" t="s">
        <v>21</v>
      </c>
      <c r="AK56" s="12" t="s">
        <v>21</v>
      </c>
      <c r="AL56" s="12" t="s">
        <v>21</v>
      </c>
      <c r="AM56" s="12" t="s">
        <v>21</v>
      </c>
      <c r="AN56" s="12" t="s">
        <v>21</v>
      </c>
      <c r="AO56" s="12" t="s">
        <v>21</v>
      </c>
      <c r="AP56" s="12" t="s">
        <v>21</v>
      </c>
      <c r="AQ56" s="12" t="s">
        <v>21</v>
      </c>
      <c r="AR56" s="13">
        <v>85</v>
      </c>
      <c r="AS56" s="12" t="s">
        <v>21</v>
      </c>
      <c r="AT56" s="12"/>
      <c r="AU56" s="12"/>
      <c r="AV56" s="12"/>
      <c r="AW56" s="12"/>
      <c r="AX56" s="12"/>
      <c r="AY56" s="12"/>
      <c r="AZ56" s="12"/>
      <c r="BA56" s="27">
        <f>AA56*1.5+AB56*2+AC56*1.5+AD56*3.5+AE56*6+AF56*1+AG56*2+AH56*3.5+AI56*2+AR56*2</f>
        <v>2024.5</v>
      </c>
      <c r="BB56" s="27">
        <v>25</v>
      </c>
      <c r="BC56" s="27">
        <f>BA56/BB56</f>
        <v>80.98</v>
      </c>
      <c r="BD56" s="29">
        <f>BA56+U56</f>
        <v>3820.5</v>
      </c>
      <c r="BE56" s="29">
        <f>BB56+V56</f>
        <v>48.5</v>
      </c>
      <c r="BF56" s="29">
        <f>BD56/BE56</f>
        <v>78.773195876288653</v>
      </c>
      <c r="BG56" s="29">
        <v>0</v>
      </c>
      <c r="BH56" s="30">
        <f>BD56/BE56+BG56</f>
        <v>78.773195876288653</v>
      </c>
    </row>
    <row r="57" spans="1:60" s="2" customFormat="1" x14ac:dyDescent="0.15">
      <c r="A57" s="3">
        <v>54</v>
      </c>
      <c r="B57" s="11">
        <v>130906143</v>
      </c>
      <c r="C57" s="12" t="s">
        <v>68</v>
      </c>
      <c r="D57" s="13">
        <v>73</v>
      </c>
      <c r="E57" s="13">
        <v>72</v>
      </c>
      <c r="F57" s="13">
        <v>65</v>
      </c>
      <c r="G57" s="13">
        <v>76</v>
      </c>
      <c r="H57" s="13">
        <v>78</v>
      </c>
      <c r="I57" s="13">
        <v>86</v>
      </c>
      <c r="J57" s="13">
        <v>91</v>
      </c>
      <c r="K57" s="13">
        <v>84</v>
      </c>
      <c r="L57" s="13">
        <v>93</v>
      </c>
      <c r="M57" s="13">
        <v>82</v>
      </c>
      <c r="N57" s="12" t="s">
        <v>21</v>
      </c>
      <c r="O57" s="12" t="s">
        <v>21</v>
      </c>
      <c r="P57" s="12" t="s">
        <v>21</v>
      </c>
      <c r="Q57" s="12"/>
      <c r="R57" s="12"/>
      <c r="S57" s="12"/>
      <c r="T57" s="22"/>
      <c r="U57" s="27">
        <f>D57*2.5+E57*3+F57*2+G57*2+H57*3+I57*4+J57*2.5+K57*3+L57*2+M57*2</f>
        <v>2088</v>
      </c>
      <c r="V57" s="27">
        <v>26</v>
      </c>
      <c r="W57" s="27">
        <f>U57/V57</f>
        <v>80.307692307692307</v>
      </c>
      <c r="X57" s="9"/>
      <c r="Y57" s="11">
        <v>130906143</v>
      </c>
      <c r="Z57" s="12" t="s">
        <v>68</v>
      </c>
      <c r="AA57" s="13">
        <v>70</v>
      </c>
      <c r="AB57" s="13">
        <v>79</v>
      </c>
      <c r="AC57" s="13">
        <v>75</v>
      </c>
      <c r="AD57" s="13">
        <v>86</v>
      </c>
      <c r="AE57" s="13">
        <v>80</v>
      </c>
      <c r="AF57" s="11">
        <v>75</v>
      </c>
      <c r="AG57" s="13">
        <v>65</v>
      </c>
      <c r="AH57" s="13">
        <v>72</v>
      </c>
      <c r="AI57" s="12" t="s">
        <v>21</v>
      </c>
      <c r="AJ57" s="12" t="s">
        <v>21</v>
      </c>
      <c r="AK57" s="12" t="s">
        <v>21</v>
      </c>
      <c r="AL57" s="12" t="s">
        <v>21</v>
      </c>
      <c r="AM57" s="12" t="s">
        <v>21</v>
      </c>
      <c r="AN57" s="12" t="s">
        <v>21</v>
      </c>
      <c r="AO57" s="12" t="s">
        <v>21</v>
      </c>
      <c r="AP57" s="12" t="s">
        <v>21</v>
      </c>
      <c r="AQ57" s="12" t="s">
        <v>21</v>
      </c>
      <c r="AR57" s="12" t="s">
        <v>21</v>
      </c>
      <c r="AS57" s="12" t="s">
        <v>21</v>
      </c>
      <c r="AT57" s="12"/>
      <c r="AU57" s="12"/>
      <c r="AV57" s="12"/>
      <c r="AW57" s="12"/>
      <c r="AX57" s="12"/>
      <c r="AY57" s="12"/>
      <c r="AZ57" s="12"/>
      <c r="BA57" s="27">
        <f>AA57*1.5+AB57*2+AC57*1.5+AD57*3.5+AE57*6+AF57*1+AG57*2+AH57*3.5</f>
        <v>1613.5</v>
      </c>
      <c r="BB57" s="27">
        <v>21</v>
      </c>
      <c r="BC57" s="27">
        <f>BA57/BB57</f>
        <v>76.833333333333329</v>
      </c>
      <c r="BD57" s="29">
        <f>BA57+U57</f>
        <v>3701.5</v>
      </c>
      <c r="BE57" s="29">
        <f>BB57+V57</f>
        <v>47</v>
      </c>
      <c r="BF57" s="29">
        <f>BD57/BE57</f>
        <v>78.755319148936167</v>
      </c>
      <c r="BG57" s="29">
        <v>0</v>
      </c>
      <c r="BH57" s="30">
        <f>BD57/BE57+BG57</f>
        <v>78.755319148936167</v>
      </c>
    </row>
    <row r="58" spans="1:60" s="2" customFormat="1" x14ac:dyDescent="0.15">
      <c r="A58" s="3">
        <v>55</v>
      </c>
      <c r="B58" s="11">
        <v>130906209</v>
      </c>
      <c r="C58" s="12" t="s">
        <v>80</v>
      </c>
      <c r="D58" s="13">
        <v>81</v>
      </c>
      <c r="E58" s="13">
        <v>81</v>
      </c>
      <c r="F58" s="13">
        <v>68</v>
      </c>
      <c r="G58" s="13">
        <v>70</v>
      </c>
      <c r="H58" s="13">
        <v>73</v>
      </c>
      <c r="I58" s="13">
        <v>82</v>
      </c>
      <c r="J58" s="13">
        <v>85</v>
      </c>
      <c r="K58" s="13">
        <v>77</v>
      </c>
      <c r="L58" s="13">
        <v>84</v>
      </c>
      <c r="M58" s="13">
        <v>85</v>
      </c>
      <c r="N58" s="12" t="s">
        <v>21</v>
      </c>
      <c r="O58" s="11">
        <v>80</v>
      </c>
      <c r="P58" s="12" t="s">
        <v>21</v>
      </c>
      <c r="Q58" s="12"/>
      <c r="R58" s="12"/>
      <c r="S58" s="12"/>
      <c r="T58" s="22"/>
      <c r="U58" s="27">
        <f>D58*2.5+E58*3+F58*2+G58*2+H58*3+I58*4+J58*2.5+K58*3+L58*2+M58*2+O58*0.5</f>
        <v>2090</v>
      </c>
      <c r="V58" s="27">
        <v>26.5</v>
      </c>
      <c r="W58" s="27">
        <f>U58/V58</f>
        <v>78.867924528301884</v>
      </c>
      <c r="X58" s="9"/>
      <c r="Y58" s="11">
        <v>130906209</v>
      </c>
      <c r="Z58" s="12" t="s">
        <v>80</v>
      </c>
      <c r="AA58" s="13">
        <v>63</v>
      </c>
      <c r="AB58" s="13">
        <v>74</v>
      </c>
      <c r="AC58" s="13">
        <v>77</v>
      </c>
      <c r="AD58" s="13">
        <v>75</v>
      </c>
      <c r="AE58" s="13">
        <v>87</v>
      </c>
      <c r="AF58" s="11">
        <v>85</v>
      </c>
      <c r="AG58" s="13">
        <v>88</v>
      </c>
      <c r="AH58" s="13">
        <v>60</v>
      </c>
      <c r="AI58" s="12" t="s">
        <v>21</v>
      </c>
      <c r="AJ58" s="12" t="s">
        <v>21</v>
      </c>
      <c r="AK58" s="12" t="s">
        <v>21</v>
      </c>
      <c r="AL58" s="13">
        <v>87</v>
      </c>
      <c r="AM58" s="12" t="s">
        <v>21</v>
      </c>
      <c r="AN58" s="12" t="s">
        <v>21</v>
      </c>
      <c r="AO58" s="12" t="s">
        <v>21</v>
      </c>
      <c r="AP58" s="12" t="s">
        <v>21</v>
      </c>
      <c r="AQ58" s="12" t="s">
        <v>21</v>
      </c>
      <c r="AR58" s="12" t="s">
        <v>21</v>
      </c>
      <c r="AS58" s="12" t="s">
        <v>21</v>
      </c>
      <c r="AT58" s="12"/>
      <c r="AU58" s="12"/>
      <c r="AV58" s="12"/>
      <c r="AW58" s="12"/>
      <c r="AX58" s="12"/>
      <c r="AY58" s="12"/>
      <c r="AZ58" s="12"/>
      <c r="BA58" s="27">
        <f>AA58*1.5+AB58*2+AC58*1.5+AD58*3.5+AE58*6+AF58*1+AG58*2+AH58*3.5+AL58*4</f>
        <v>1961.5</v>
      </c>
      <c r="BB58" s="27">
        <v>25</v>
      </c>
      <c r="BC58" s="27">
        <f>BA58/BB58</f>
        <v>78.459999999999994</v>
      </c>
      <c r="BD58" s="29">
        <f>BA58+U58</f>
        <v>4051.5</v>
      </c>
      <c r="BE58" s="29">
        <f>BB58+V58</f>
        <v>51.5</v>
      </c>
      <c r="BF58" s="29">
        <f>BD58/BE58</f>
        <v>78.669902912621353</v>
      </c>
      <c r="BG58" s="29">
        <v>0</v>
      </c>
      <c r="BH58" s="30">
        <f>BD58/BE58+BG58</f>
        <v>78.669902912621353</v>
      </c>
    </row>
    <row r="59" spans="1:60" s="2" customFormat="1" x14ac:dyDescent="0.15">
      <c r="A59" s="20">
        <v>56</v>
      </c>
      <c r="B59" s="11">
        <v>130906230</v>
      </c>
      <c r="C59" s="12" t="s">
        <v>100</v>
      </c>
      <c r="D59" s="13">
        <v>73</v>
      </c>
      <c r="E59" s="13">
        <v>65</v>
      </c>
      <c r="F59" s="13">
        <v>68</v>
      </c>
      <c r="G59" s="13">
        <v>61</v>
      </c>
      <c r="H59" s="13">
        <v>69</v>
      </c>
      <c r="I59" s="13">
        <v>88</v>
      </c>
      <c r="J59" s="13">
        <v>78</v>
      </c>
      <c r="K59" s="13">
        <v>68</v>
      </c>
      <c r="L59" s="13">
        <v>86</v>
      </c>
      <c r="M59" s="13">
        <v>84</v>
      </c>
      <c r="N59" s="12" t="s">
        <v>21</v>
      </c>
      <c r="O59" s="11">
        <v>80</v>
      </c>
      <c r="P59" s="12" t="s">
        <v>21</v>
      </c>
      <c r="Q59" s="12"/>
      <c r="R59" s="12"/>
      <c r="S59" s="12"/>
      <c r="T59" s="22"/>
      <c r="U59" s="27">
        <f>D59*2.5+E59*3+F59*2+G59*2+H59*3+I59*4+J59*2.5+K59*3+L59*2+M59*2+O59*0.5</f>
        <v>1973.5</v>
      </c>
      <c r="V59" s="27">
        <v>26.5</v>
      </c>
      <c r="W59" s="27">
        <f>U59/V59</f>
        <v>74.471698113207552</v>
      </c>
      <c r="X59" s="9"/>
      <c r="Y59" s="11">
        <v>130906230</v>
      </c>
      <c r="Z59" s="12" t="s">
        <v>100</v>
      </c>
      <c r="AA59" s="13">
        <v>65</v>
      </c>
      <c r="AB59" s="13">
        <v>73</v>
      </c>
      <c r="AC59" s="13">
        <v>86</v>
      </c>
      <c r="AD59" s="13">
        <v>88</v>
      </c>
      <c r="AE59" s="13">
        <v>87</v>
      </c>
      <c r="AF59" s="11">
        <v>85</v>
      </c>
      <c r="AG59" s="13">
        <v>79</v>
      </c>
      <c r="AH59" s="13">
        <v>80</v>
      </c>
      <c r="AI59" s="12" t="s">
        <v>21</v>
      </c>
      <c r="AJ59" s="12" t="s">
        <v>21</v>
      </c>
      <c r="AK59" s="12" t="s">
        <v>21</v>
      </c>
      <c r="AL59" s="13">
        <v>87</v>
      </c>
      <c r="AM59" s="12" t="s">
        <v>21</v>
      </c>
      <c r="AN59" s="12" t="s">
        <v>21</v>
      </c>
      <c r="AO59" s="12" t="s">
        <v>21</v>
      </c>
      <c r="AP59" s="12" t="s">
        <v>21</v>
      </c>
      <c r="AQ59" s="12" t="s">
        <v>21</v>
      </c>
      <c r="AR59" s="12" t="s">
        <v>21</v>
      </c>
      <c r="AS59" s="12" t="s">
        <v>21</v>
      </c>
      <c r="AT59" s="12"/>
      <c r="AU59" s="12"/>
      <c r="AV59" s="12"/>
      <c r="AW59" s="12"/>
      <c r="AX59" s="12"/>
      <c r="AY59" s="12"/>
      <c r="AZ59" s="12"/>
      <c r="BA59" s="27">
        <f>AA59*1.5+AB59*2+AC59*1.5+AD59*3.5+AE59*6+AF59*1+AG59*2+AH59*3.5+AL59*4</f>
        <v>2073.5</v>
      </c>
      <c r="BB59" s="27">
        <v>25</v>
      </c>
      <c r="BC59" s="27">
        <f>BA59/BB59</f>
        <v>82.94</v>
      </c>
      <c r="BD59" s="29">
        <f>BA59+U59</f>
        <v>4047</v>
      </c>
      <c r="BE59" s="29">
        <f>BB59+V59</f>
        <v>51.5</v>
      </c>
      <c r="BF59" s="29">
        <f>BD59/BE59</f>
        <v>78.582524271844662</v>
      </c>
      <c r="BG59" s="29">
        <v>0</v>
      </c>
      <c r="BH59" s="30">
        <f>BD59/BE59+BG59</f>
        <v>78.582524271844662</v>
      </c>
    </row>
    <row r="60" spans="1:60" s="2" customFormat="1" x14ac:dyDescent="0.15">
      <c r="A60" s="36">
        <v>57</v>
      </c>
      <c r="B60" s="11">
        <v>130906228</v>
      </c>
      <c r="C60" s="12" t="s">
        <v>98</v>
      </c>
      <c r="D60" s="13">
        <v>85</v>
      </c>
      <c r="E60" s="13">
        <v>94</v>
      </c>
      <c r="F60" s="13">
        <v>81</v>
      </c>
      <c r="G60" s="13">
        <v>65</v>
      </c>
      <c r="H60" s="13">
        <v>78</v>
      </c>
      <c r="I60" s="13">
        <v>73</v>
      </c>
      <c r="J60" s="13">
        <v>76</v>
      </c>
      <c r="K60" s="13">
        <v>73</v>
      </c>
      <c r="L60" s="13">
        <v>84</v>
      </c>
      <c r="M60" s="13">
        <v>85</v>
      </c>
      <c r="N60" s="12" t="s">
        <v>21</v>
      </c>
      <c r="O60" s="12" t="s">
        <v>21</v>
      </c>
      <c r="P60" s="12" t="s">
        <v>21</v>
      </c>
      <c r="Q60" s="12"/>
      <c r="R60" s="12"/>
      <c r="S60" s="12"/>
      <c r="T60" s="22"/>
      <c r="U60" s="27">
        <f>D60*2.5+E60*3+F60*2+G60*2+H60*3+I60*4+J60*2.5+K60*3+L60*2+M60*2</f>
        <v>2059.5</v>
      </c>
      <c r="V60" s="27">
        <v>26</v>
      </c>
      <c r="W60" s="27">
        <f>U60/V60</f>
        <v>79.211538461538467</v>
      </c>
      <c r="X60" s="9"/>
      <c r="Y60" s="11">
        <v>130906228</v>
      </c>
      <c r="Z60" s="12" t="s">
        <v>98</v>
      </c>
      <c r="AA60" s="13">
        <v>84</v>
      </c>
      <c r="AB60" s="13">
        <v>65</v>
      </c>
      <c r="AC60" s="13">
        <v>73</v>
      </c>
      <c r="AD60" s="13">
        <v>62</v>
      </c>
      <c r="AE60" s="13">
        <v>81</v>
      </c>
      <c r="AF60" s="11">
        <v>85</v>
      </c>
      <c r="AG60" s="13">
        <v>93</v>
      </c>
      <c r="AH60" s="13">
        <v>79</v>
      </c>
      <c r="AI60" s="12" t="s">
        <v>21</v>
      </c>
      <c r="AJ60" s="12" t="s">
        <v>21</v>
      </c>
      <c r="AK60" s="12" t="s">
        <v>21</v>
      </c>
      <c r="AL60" s="12" t="s">
        <v>21</v>
      </c>
      <c r="AM60" s="12" t="s">
        <v>21</v>
      </c>
      <c r="AN60" s="12" t="s">
        <v>21</v>
      </c>
      <c r="AO60" s="12" t="s">
        <v>21</v>
      </c>
      <c r="AP60" s="12" t="s">
        <v>21</v>
      </c>
      <c r="AQ60" s="12" t="s">
        <v>21</v>
      </c>
      <c r="AR60" s="12" t="s">
        <v>21</v>
      </c>
      <c r="AS60" s="12" t="s">
        <v>21</v>
      </c>
      <c r="AT60" s="12"/>
      <c r="AU60" s="12"/>
      <c r="AV60" s="12"/>
      <c r="AW60" s="12"/>
      <c r="AX60" s="12"/>
      <c r="AY60" s="12"/>
      <c r="AZ60" s="12"/>
      <c r="BA60" s="27">
        <f>AA60*1.5+AB60*2+AC60*1.5+AD60*3.5+AE60*6+AF60*1+AG60*2+AH60*3.5</f>
        <v>1616</v>
      </c>
      <c r="BB60" s="27">
        <v>21</v>
      </c>
      <c r="BC60" s="27">
        <f>BA60/BB60</f>
        <v>76.952380952380949</v>
      </c>
      <c r="BD60" s="29">
        <f>BA60+U60</f>
        <v>3675.5</v>
      </c>
      <c r="BE60" s="29">
        <f>BB60+V60</f>
        <v>47</v>
      </c>
      <c r="BF60" s="29">
        <f>BD60/BE60</f>
        <v>78.202127659574472</v>
      </c>
      <c r="BG60" s="29">
        <v>0</v>
      </c>
      <c r="BH60" s="30">
        <f>BD60/BE60+BG60</f>
        <v>78.202127659574472</v>
      </c>
    </row>
    <row r="61" spans="1:60" s="2" customFormat="1" x14ac:dyDescent="0.15">
      <c r="A61" s="31">
        <v>58</v>
      </c>
      <c r="B61" s="11">
        <v>130909241</v>
      </c>
      <c r="C61" s="12" t="s">
        <v>165</v>
      </c>
      <c r="D61" s="13">
        <v>80</v>
      </c>
      <c r="E61" s="13">
        <v>75</v>
      </c>
      <c r="F61" s="13">
        <v>71</v>
      </c>
      <c r="G61" s="13">
        <v>65</v>
      </c>
      <c r="H61" s="13">
        <v>81</v>
      </c>
      <c r="I61" s="13">
        <v>81</v>
      </c>
      <c r="J61" s="13">
        <v>90</v>
      </c>
      <c r="K61" s="13">
        <v>88</v>
      </c>
      <c r="L61" s="12" t="s">
        <v>21</v>
      </c>
      <c r="M61" s="13">
        <v>74</v>
      </c>
      <c r="N61" s="12" t="s">
        <v>21</v>
      </c>
      <c r="O61" s="12" t="s">
        <v>21</v>
      </c>
      <c r="P61" s="12" t="s">
        <v>21</v>
      </c>
      <c r="Q61" s="14" t="s">
        <v>21</v>
      </c>
      <c r="R61" s="14" t="s">
        <v>21</v>
      </c>
      <c r="S61" s="15">
        <v>86</v>
      </c>
      <c r="T61" s="24">
        <v>85</v>
      </c>
      <c r="U61" s="27">
        <f>D61*2.5+E61*3+F61*2+G61*2+H61*3+I61*4+J61*2.5+K61*3+M61*2+S61*3+T61*1.5</f>
        <v>2286.5</v>
      </c>
      <c r="V61" s="27">
        <v>28.5</v>
      </c>
      <c r="W61" s="27">
        <f>U61/V61</f>
        <v>80.228070175438603</v>
      </c>
      <c r="X61" s="9"/>
      <c r="Y61" s="11">
        <v>130909241</v>
      </c>
      <c r="Z61" s="32" t="s">
        <v>165</v>
      </c>
      <c r="AA61" s="13">
        <v>56</v>
      </c>
      <c r="AB61" s="13">
        <v>71</v>
      </c>
      <c r="AC61" s="13">
        <v>80</v>
      </c>
      <c r="AD61" s="13">
        <v>78</v>
      </c>
      <c r="AE61" s="13">
        <v>84</v>
      </c>
      <c r="AF61" s="11">
        <v>75</v>
      </c>
      <c r="AG61" s="13">
        <v>84</v>
      </c>
      <c r="AH61" s="13">
        <v>83</v>
      </c>
      <c r="AI61" s="13">
        <v>83</v>
      </c>
      <c r="AJ61" s="12" t="s">
        <v>21</v>
      </c>
      <c r="AK61" s="11">
        <v>75</v>
      </c>
      <c r="AL61" s="12" t="s">
        <v>21</v>
      </c>
      <c r="AM61" s="12" t="s">
        <v>21</v>
      </c>
      <c r="AN61" s="12" t="s">
        <v>21</v>
      </c>
      <c r="AO61" s="12" t="s">
        <v>21</v>
      </c>
      <c r="AP61" s="12" t="s">
        <v>21</v>
      </c>
      <c r="AQ61" s="12" t="s">
        <v>21</v>
      </c>
      <c r="AR61" s="12" t="s">
        <v>21</v>
      </c>
      <c r="AS61" s="12" t="s">
        <v>21</v>
      </c>
      <c r="AT61" s="17">
        <v>64</v>
      </c>
      <c r="AU61" s="14" t="s">
        <v>21</v>
      </c>
      <c r="AV61" s="15">
        <v>81</v>
      </c>
      <c r="AW61" s="14" t="s">
        <v>21</v>
      </c>
      <c r="AX61" s="15">
        <v>71</v>
      </c>
      <c r="AY61" s="14" t="s">
        <v>21</v>
      </c>
      <c r="AZ61" s="15">
        <v>75</v>
      </c>
      <c r="BA61" s="27">
        <f>AA61*1.5+AB61*2+AC61*1.5+AD61*3.5+AE61*6+AF61*1+AG61*2+AH61*3.5+AI61*2+AK61*1+AT61*4.5+AV61*2+AX61*2+AZ61*2.5</f>
        <v>2677</v>
      </c>
      <c r="BB61" s="27">
        <v>35</v>
      </c>
      <c r="BC61" s="27">
        <f>BA61/BB61</f>
        <v>76.48571428571428</v>
      </c>
      <c r="BD61" s="29">
        <f>BA61+U61</f>
        <v>4963.5</v>
      </c>
      <c r="BE61" s="29">
        <f>BB61+V61</f>
        <v>63.5</v>
      </c>
      <c r="BF61" s="29">
        <f>BD61/BE61</f>
        <v>78.165354330708666</v>
      </c>
      <c r="BG61" s="29">
        <v>0</v>
      </c>
      <c r="BH61" s="30">
        <f>BD61/BE61+BG61</f>
        <v>78.165354330708666</v>
      </c>
    </row>
    <row r="62" spans="1:60" s="2" customFormat="1" x14ac:dyDescent="0.15">
      <c r="A62" s="36">
        <v>59</v>
      </c>
      <c r="B62" s="11">
        <v>130511226</v>
      </c>
      <c r="C62" s="12" t="s">
        <v>25</v>
      </c>
      <c r="D62" s="13">
        <v>71</v>
      </c>
      <c r="E62" s="13">
        <v>77</v>
      </c>
      <c r="F62" s="13">
        <v>70</v>
      </c>
      <c r="G62" s="13">
        <v>66</v>
      </c>
      <c r="H62" s="13">
        <v>83</v>
      </c>
      <c r="I62" s="13">
        <v>91</v>
      </c>
      <c r="J62" s="13">
        <v>77</v>
      </c>
      <c r="K62" s="13">
        <v>81</v>
      </c>
      <c r="L62" s="12" t="s">
        <v>21</v>
      </c>
      <c r="M62" s="13">
        <v>60</v>
      </c>
      <c r="N62" s="13">
        <v>84</v>
      </c>
      <c r="O62" s="12" t="s">
        <v>21</v>
      </c>
      <c r="P62" s="12" t="s">
        <v>21</v>
      </c>
      <c r="Q62" s="14" t="s">
        <v>21</v>
      </c>
      <c r="R62" s="14" t="s">
        <v>21</v>
      </c>
      <c r="S62" s="15">
        <v>81</v>
      </c>
      <c r="T62" s="24">
        <v>80</v>
      </c>
      <c r="U62" s="27">
        <f>D62*2.5+E62*3+F62*2+G62*2+H62*3+I62*4+J62*2.5+K62*3+M62*2+N62*1.5+S62*3+T62*1.5</f>
        <v>2338</v>
      </c>
      <c r="V62" s="27">
        <v>30.5</v>
      </c>
      <c r="W62" s="27">
        <f>U62/V62</f>
        <v>76.655737704918039</v>
      </c>
      <c r="X62" s="9"/>
      <c r="Y62" s="11">
        <v>130511226</v>
      </c>
      <c r="Z62" s="12" t="s">
        <v>25</v>
      </c>
      <c r="AA62" s="13">
        <v>65</v>
      </c>
      <c r="AB62" s="13">
        <v>84</v>
      </c>
      <c r="AC62" s="13">
        <v>87</v>
      </c>
      <c r="AD62" s="13">
        <v>66</v>
      </c>
      <c r="AE62" s="13">
        <v>88</v>
      </c>
      <c r="AF62" s="11">
        <v>85</v>
      </c>
      <c r="AG62" s="13">
        <v>76</v>
      </c>
      <c r="AH62" s="13">
        <v>79</v>
      </c>
      <c r="AI62" s="12" t="s">
        <v>21</v>
      </c>
      <c r="AJ62" s="12" t="s">
        <v>21</v>
      </c>
      <c r="AK62" s="12" t="s">
        <v>21</v>
      </c>
      <c r="AL62" s="12" t="s">
        <v>21</v>
      </c>
      <c r="AM62" s="12" t="s">
        <v>21</v>
      </c>
      <c r="AN62" s="12" t="s">
        <v>21</v>
      </c>
      <c r="AO62" s="12" t="s">
        <v>21</v>
      </c>
      <c r="AP62" s="12" t="s">
        <v>21</v>
      </c>
      <c r="AQ62" s="12" t="s">
        <v>21</v>
      </c>
      <c r="AR62" s="12" t="s">
        <v>21</v>
      </c>
      <c r="AS62" s="12" t="s">
        <v>21</v>
      </c>
      <c r="AT62" s="18" t="s">
        <v>21</v>
      </c>
      <c r="AU62" s="14" t="s">
        <v>21</v>
      </c>
      <c r="AV62" s="15">
        <v>88</v>
      </c>
      <c r="AW62" s="14" t="s">
        <v>21</v>
      </c>
      <c r="AX62" s="15">
        <v>84</v>
      </c>
      <c r="AY62" s="14" t="s">
        <v>21</v>
      </c>
      <c r="AZ62" s="15">
        <v>64</v>
      </c>
      <c r="BA62" s="27">
        <f>AA62*1.5+AB62*2+AC62*1.5+AD62*3.5+AE62*6+AF62*1+AG62*2+AH62*3.5+AV62*2+AX62*2+AZ62*2.5</f>
        <v>2172.5</v>
      </c>
      <c r="BB62" s="27">
        <v>27.5</v>
      </c>
      <c r="BC62" s="27">
        <f>BA62/BB62</f>
        <v>79</v>
      </c>
      <c r="BD62" s="29">
        <f>BA62+U62</f>
        <v>4510.5</v>
      </c>
      <c r="BE62" s="29">
        <f>BB62+V62</f>
        <v>58</v>
      </c>
      <c r="BF62" s="29">
        <f>BD62/BE62</f>
        <v>77.767241379310349</v>
      </c>
      <c r="BG62" s="29">
        <v>0</v>
      </c>
      <c r="BH62" s="30">
        <f>BD62/BE62+BG62</f>
        <v>77.767241379310349</v>
      </c>
    </row>
    <row r="63" spans="1:60" s="2" customFormat="1" x14ac:dyDescent="0.15">
      <c r="A63" s="31">
        <v>60</v>
      </c>
      <c r="B63" s="11">
        <v>130906105</v>
      </c>
      <c r="C63" s="12" t="s">
        <v>31</v>
      </c>
      <c r="D63" s="13">
        <v>83</v>
      </c>
      <c r="E63" s="13">
        <v>84</v>
      </c>
      <c r="F63" s="13">
        <v>77</v>
      </c>
      <c r="G63" s="13">
        <v>77</v>
      </c>
      <c r="H63" s="13">
        <v>76</v>
      </c>
      <c r="I63" s="13">
        <v>87</v>
      </c>
      <c r="J63" s="13">
        <v>90</v>
      </c>
      <c r="K63" s="13">
        <v>85</v>
      </c>
      <c r="L63" s="12" t="s">
        <v>21</v>
      </c>
      <c r="M63" s="13">
        <v>95</v>
      </c>
      <c r="N63" s="13">
        <v>62</v>
      </c>
      <c r="O63" s="12" t="s">
        <v>21</v>
      </c>
      <c r="P63" s="12" t="s">
        <v>21</v>
      </c>
      <c r="Q63" s="14" t="s">
        <v>21</v>
      </c>
      <c r="R63" s="14" t="s">
        <v>21</v>
      </c>
      <c r="S63" s="15">
        <v>83</v>
      </c>
      <c r="T63" s="24">
        <v>92</v>
      </c>
      <c r="U63" s="27">
        <f>D63*2.5+E63*3+F63*2+G63*2+H63*3+I63*4+J63*2.5+K63*3+M63*2+N63*1.5+S63*3+T63*1.5</f>
        <v>2493.5</v>
      </c>
      <c r="V63" s="27">
        <v>30</v>
      </c>
      <c r="W63" s="27">
        <f>U63/V63</f>
        <v>83.11666666666666</v>
      </c>
      <c r="X63" s="9"/>
      <c r="Y63" s="11">
        <v>130906105</v>
      </c>
      <c r="Z63" s="32" t="s">
        <v>31</v>
      </c>
      <c r="AA63" s="13">
        <v>74</v>
      </c>
      <c r="AB63" s="13">
        <v>73</v>
      </c>
      <c r="AC63" s="13">
        <v>89</v>
      </c>
      <c r="AD63" s="13">
        <v>61</v>
      </c>
      <c r="AE63" s="13">
        <v>83</v>
      </c>
      <c r="AF63" s="11">
        <v>65</v>
      </c>
      <c r="AG63" s="13">
        <v>86</v>
      </c>
      <c r="AH63" s="13">
        <v>36</v>
      </c>
      <c r="AI63" s="13">
        <v>80</v>
      </c>
      <c r="AJ63" s="12" t="s">
        <v>21</v>
      </c>
      <c r="AK63" s="12" t="s">
        <v>21</v>
      </c>
      <c r="AL63" s="12" t="s">
        <v>21</v>
      </c>
      <c r="AM63" s="12" t="s">
        <v>21</v>
      </c>
      <c r="AN63" s="13">
        <v>74</v>
      </c>
      <c r="AO63" s="12" t="s">
        <v>21</v>
      </c>
      <c r="AP63" s="12" t="s">
        <v>21</v>
      </c>
      <c r="AQ63" s="12" t="s">
        <v>21</v>
      </c>
      <c r="AR63" s="12" t="s">
        <v>21</v>
      </c>
      <c r="AS63" s="12" t="s">
        <v>21</v>
      </c>
      <c r="AT63" s="12"/>
      <c r="AU63" s="12"/>
      <c r="AV63" s="12"/>
      <c r="AW63" s="12"/>
      <c r="AX63" s="12"/>
      <c r="AY63" s="12"/>
      <c r="AZ63" s="12"/>
      <c r="BA63" s="27">
        <f>AA63*1.5+AB63*2+AC63*1.5+AD63*3.5+AE63*6+AF63*1+AG63*2+AH63*3.5+AI63*2+AN63*2</f>
        <v>1773</v>
      </c>
      <c r="BB63" s="27">
        <v>25</v>
      </c>
      <c r="BC63" s="27">
        <f>BA63/BB63</f>
        <v>70.92</v>
      </c>
      <c r="BD63" s="29">
        <f>BA63+U63</f>
        <v>4266.5</v>
      </c>
      <c r="BE63" s="29">
        <f>BB63+V63</f>
        <v>55</v>
      </c>
      <c r="BF63" s="29">
        <f>BD63/BE63</f>
        <v>77.572727272727278</v>
      </c>
      <c r="BG63" s="29">
        <v>0</v>
      </c>
      <c r="BH63" s="30">
        <f>BD63/BE63+BG63</f>
        <v>77.572727272727278</v>
      </c>
    </row>
    <row r="64" spans="1:60" s="2" customFormat="1" x14ac:dyDescent="0.15">
      <c r="A64" s="36">
        <v>61</v>
      </c>
      <c r="B64" s="11">
        <v>130906346</v>
      </c>
      <c r="C64" s="12" t="s">
        <v>160</v>
      </c>
      <c r="D64" s="13">
        <v>72</v>
      </c>
      <c r="E64" s="13">
        <v>70</v>
      </c>
      <c r="F64" s="13">
        <v>68</v>
      </c>
      <c r="G64" s="13">
        <v>70</v>
      </c>
      <c r="H64" s="13">
        <v>75</v>
      </c>
      <c r="I64" s="13">
        <v>91</v>
      </c>
      <c r="J64" s="13">
        <v>85</v>
      </c>
      <c r="K64" s="13">
        <v>83</v>
      </c>
      <c r="L64" s="13">
        <v>81</v>
      </c>
      <c r="M64" s="13">
        <v>81</v>
      </c>
      <c r="N64" s="12" t="s">
        <v>21</v>
      </c>
      <c r="O64" s="12" t="s">
        <v>21</v>
      </c>
      <c r="P64" s="12" t="s">
        <v>21</v>
      </c>
      <c r="Q64" s="12"/>
      <c r="R64" s="12"/>
      <c r="S64" s="12"/>
      <c r="T64" s="22"/>
      <c r="U64" s="27">
        <f>D64*2.5+E64*3+F64*2+G64*2+H64*3+I64*4+J64*2.5+K64*3+L64*2+M64*2</f>
        <v>2040.5</v>
      </c>
      <c r="V64" s="27">
        <v>26</v>
      </c>
      <c r="W64" s="27">
        <f>U64/V64</f>
        <v>78.480769230769226</v>
      </c>
      <c r="X64" s="9"/>
      <c r="Y64" s="11">
        <v>130906346</v>
      </c>
      <c r="Z64" s="12" t="s">
        <v>160</v>
      </c>
      <c r="AA64" s="13">
        <v>65</v>
      </c>
      <c r="AB64" s="13">
        <v>83</v>
      </c>
      <c r="AC64" s="13">
        <v>65</v>
      </c>
      <c r="AD64" s="13">
        <v>79</v>
      </c>
      <c r="AE64" s="13">
        <v>79</v>
      </c>
      <c r="AF64" s="11">
        <v>75</v>
      </c>
      <c r="AG64" s="13">
        <v>85</v>
      </c>
      <c r="AH64" s="13">
        <v>67</v>
      </c>
      <c r="AI64" s="12" t="s">
        <v>21</v>
      </c>
      <c r="AJ64" s="12" t="s">
        <v>21</v>
      </c>
      <c r="AK64" s="12" t="s">
        <v>21</v>
      </c>
      <c r="AL64" s="12" t="s">
        <v>21</v>
      </c>
      <c r="AM64" s="12" t="s">
        <v>21</v>
      </c>
      <c r="AN64" s="12" t="s">
        <v>21</v>
      </c>
      <c r="AO64" s="12" t="s">
        <v>21</v>
      </c>
      <c r="AP64" s="12" t="s">
        <v>21</v>
      </c>
      <c r="AQ64" s="12" t="s">
        <v>21</v>
      </c>
      <c r="AR64" s="12" t="s">
        <v>21</v>
      </c>
      <c r="AS64" s="12" t="s">
        <v>21</v>
      </c>
      <c r="AT64" s="12"/>
      <c r="AU64" s="12"/>
      <c r="AV64" s="12"/>
      <c r="AW64" s="12"/>
      <c r="AX64" s="12"/>
      <c r="AY64" s="12"/>
      <c r="AZ64" s="12"/>
      <c r="BA64" s="27">
        <f>AA64*1.5+AB64*2+AC64*1.5+AD64*3.5+AE64*6+AF64*1+AG64*2+AH64*3.5</f>
        <v>1591</v>
      </c>
      <c r="BB64" s="27">
        <v>21</v>
      </c>
      <c r="BC64" s="27">
        <f>BA64/BB64</f>
        <v>75.761904761904759</v>
      </c>
      <c r="BD64" s="29">
        <f>BA64+U64</f>
        <v>3631.5</v>
      </c>
      <c r="BE64" s="29">
        <f>BB64+V64</f>
        <v>47</v>
      </c>
      <c r="BF64" s="29">
        <f>BD64/BE64</f>
        <v>77.265957446808514</v>
      </c>
      <c r="BG64" s="29">
        <v>0</v>
      </c>
      <c r="BH64" s="30">
        <f>BD64/BE64+BG64</f>
        <v>77.265957446808514</v>
      </c>
    </row>
    <row r="65" spans="1:60" s="2" customFormat="1" x14ac:dyDescent="0.15">
      <c r="A65" s="31">
        <v>62</v>
      </c>
      <c r="B65" s="11">
        <v>130906145</v>
      </c>
      <c r="C65" s="32" t="s">
        <v>70</v>
      </c>
      <c r="D65" s="13">
        <v>80</v>
      </c>
      <c r="E65" s="13">
        <v>78</v>
      </c>
      <c r="F65" s="13">
        <v>66</v>
      </c>
      <c r="G65" s="11">
        <v>46</v>
      </c>
      <c r="H65" s="13">
        <v>77</v>
      </c>
      <c r="I65" s="13">
        <v>91</v>
      </c>
      <c r="J65" s="13">
        <v>61</v>
      </c>
      <c r="K65" s="13">
        <v>86</v>
      </c>
      <c r="L65" s="12" t="s">
        <v>21</v>
      </c>
      <c r="M65" s="12" t="s">
        <v>21</v>
      </c>
      <c r="N65" s="12" t="s">
        <v>21</v>
      </c>
      <c r="O65" s="12" t="s">
        <v>21</v>
      </c>
      <c r="P65" s="12" t="s">
        <v>21</v>
      </c>
      <c r="Q65" s="12"/>
      <c r="R65" s="12"/>
      <c r="S65" s="12"/>
      <c r="T65" s="22"/>
      <c r="U65" s="27">
        <f>D65*2.5+E65*3+F65*2+G65*2+H65*3+I65*4+J65*2.5+K65*3</f>
        <v>1663.5</v>
      </c>
      <c r="V65" s="27">
        <v>22</v>
      </c>
      <c r="W65" s="27">
        <f>U65/V65</f>
        <v>75.61363636363636</v>
      </c>
      <c r="X65" s="9"/>
      <c r="Y65" s="11">
        <v>130906145</v>
      </c>
      <c r="Z65" s="12" t="s">
        <v>70</v>
      </c>
      <c r="AA65" s="13">
        <v>65</v>
      </c>
      <c r="AB65" s="13">
        <v>84</v>
      </c>
      <c r="AC65" s="13">
        <v>84</v>
      </c>
      <c r="AD65" s="13">
        <v>71</v>
      </c>
      <c r="AE65" s="13">
        <v>80</v>
      </c>
      <c r="AF65" s="11">
        <v>85</v>
      </c>
      <c r="AG65" s="13">
        <v>87</v>
      </c>
      <c r="AH65" s="13">
        <v>79</v>
      </c>
      <c r="AI65" s="13">
        <v>82</v>
      </c>
      <c r="AJ65" s="12" t="s">
        <v>21</v>
      </c>
      <c r="AK65" s="12" t="s">
        <v>21</v>
      </c>
      <c r="AL65" s="12" t="s">
        <v>21</v>
      </c>
      <c r="AM65" s="12" t="s">
        <v>21</v>
      </c>
      <c r="AN65" s="12" t="s">
        <v>21</v>
      </c>
      <c r="AO65" s="12" t="s">
        <v>21</v>
      </c>
      <c r="AP65" s="12" t="s">
        <v>21</v>
      </c>
      <c r="AQ65" s="12" t="s">
        <v>21</v>
      </c>
      <c r="AR65" s="13">
        <v>70</v>
      </c>
      <c r="AS65" s="12" t="s">
        <v>21</v>
      </c>
      <c r="AT65" s="12"/>
      <c r="AU65" s="12"/>
      <c r="AV65" s="12"/>
      <c r="AW65" s="12"/>
      <c r="AX65" s="12"/>
      <c r="AY65" s="12"/>
      <c r="AZ65" s="12"/>
      <c r="BA65" s="27">
        <f>AA65*1.5+AB65*2+AC65*1.5+AD65*3.5+AE65*6+AF65*1+AG65*2+AH65*3.5+AI65*2+AR65*2</f>
        <v>1959.5</v>
      </c>
      <c r="BB65" s="27">
        <v>25</v>
      </c>
      <c r="BC65" s="27">
        <f>BA65/BB65</f>
        <v>78.38</v>
      </c>
      <c r="BD65" s="29">
        <f>BA65+U65</f>
        <v>3623</v>
      </c>
      <c r="BE65" s="29">
        <f>BB65+V65</f>
        <v>47</v>
      </c>
      <c r="BF65" s="29">
        <f>BD65/BE65</f>
        <v>77.085106382978722</v>
      </c>
      <c r="BG65" s="29">
        <v>0</v>
      </c>
      <c r="BH65" s="30">
        <f>BD65/BE65+BG65</f>
        <v>77.085106382978722</v>
      </c>
    </row>
    <row r="66" spans="1:60" s="2" customFormat="1" x14ac:dyDescent="0.15">
      <c r="A66" s="31">
        <v>63</v>
      </c>
      <c r="B66" s="11">
        <v>130906333</v>
      </c>
      <c r="C66" s="12" t="s">
        <v>149</v>
      </c>
      <c r="D66" s="13">
        <v>75</v>
      </c>
      <c r="E66" s="13">
        <v>76</v>
      </c>
      <c r="F66" s="13">
        <v>74</v>
      </c>
      <c r="G66" s="13">
        <v>61</v>
      </c>
      <c r="H66" s="13">
        <v>73</v>
      </c>
      <c r="I66" s="13">
        <v>94</v>
      </c>
      <c r="J66" s="13">
        <v>78</v>
      </c>
      <c r="K66" s="13">
        <v>97</v>
      </c>
      <c r="L66" s="12" t="s">
        <v>21</v>
      </c>
      <c r="M66" s="13">
        <v>86</v>
      </c>
      <c r="N66" s="12" t="s">
        <v>21</v>
      </c>
      <c r="O66" s="12" t="s">
        <v>21</v>
      </c>
      <c r="P66" s="12" t="s">
        <v>21</v>
      </c>
      <c r="Q66" s="12"/>
      <c r="R66" s="12"/>
      <c r="S66" s="12"/>
      <c r="T66" s="22"/>
      <c r="U66" s="27">
        <f>D66*2.5+E66*3+F66*2+G66*2+H66*3+I66*4+J66*2.5+K66*3+M66*2</f>
        <v>1938.5</v>
      </c>
      <c r="V66" s="27">
        <v>24</v>
      </c>
      <c r="W66" s="27">
        <f>U66/V66</f>
        <v>80.770833333333329</v>
      </c>
      <c r="X66" s="9"/>
      <c r="Y66" s="11">
        <v>130906333</v>
      </c>
      <c r="Z66" s="32" t="s">
        <v>149</v>
      </c>
      <c r="AA66" s="13">
        <v>64</v>
      </c>
      <c r="AB66" s="13">
        <v>83</v>
      </c>
      <c r="AC66" s="13">
        <v>79</v>
      </c>
      <c r="AD66" s="13">
        <v>79</v>
      </c>
      <c r="AE66" s="13">
        <v>80</v>
      </c>
      <c r="AF66" s="11">
        <v>95</v>
      </c>
      <c r="AG66" s="13">
        <v>88</v>
      </c>
      <c r="AH66" s="13">
        <v>33</v>
      </c>
      <c r="AI66" s="12" t="s">
        <v>21</v>
      </c>
      <c r="AJ66" s="12" t="s">
        <v>21</v>
      </c>
      <c r="AK66" s="12" t="s">
        <v>21</v>
      </c>
      <c r="AL66" s="12" t="s">
        <v>21</v>
      </c>
      <c r="AM66" s="12" t="s">
        <v>21</v>
      </c>
      <c r="AN66" s="12" t="s">
        <v>21</v>
      </c>
      <c r="AO66" s="12" t="s">
        <v>21</v>
      </c>
      <c r="AP66" s="12" t="s">
        <v>21</v>
      </c>
      <c r="AQ66" s="12" t="s">
        <v>21</v>
      </c>
      <c r="AR66" s="12" t="s">
        <v>21</v>
      </c>
      <c r="AS66" s="12" t="s">
        <v>21</v>
      </c>
      <c r="AT66" s="12"/>
      <c r="AU66" s="12"/>
      <c r="AV66" s="12"/>
      <c r="AW66" s="12"/>
      <c r="AX66" s="12"/>
      <c r="AY66" s="12"/>
      <c r="AZ66" s="12"/>
      <c r="BA66" s="27">
        <f>AA66*1.5+AB66*2+AC66*1.5+AD66*3.5+AE66*6+AF66*1+AG66*2+AH66*3.5</f>
        <v>1523.5</v>
      </c>
      <c r="BB66" s="27">
        <v>21</v>
      </c>
      <c r="BC66" s="27">
        <f>BA66/BB66</f>
        <v>72.547619047619051</v>
      </c>
      <c r="BD66" s="29">
        <f>BA66+U66</f>
        <v>3462</v>
      </c>
      <c r="BE66" s="29">
        <f>BB66+V66</f>
        <v>45</v>
      </c>
      <c r="BF66" s="29">
        <f>BD66/BE66</f>
        <v>76.933333333333337</v>
      </c>
      <c r="BG66" s="29">
        <v>0</v>
      </c>
      <c r="BH66" s="30">
        <f>BD66/BE66+BG66</f>
        <v>76.933333333333337</v>
      </c>
    </row>
    <row r="67" spans="1:60" s="2" customFormat="1" x14ac:dyDescent="0.15">
      <c r="A67" s="20">
        <v>64</v>
      </c>
      <c r="B67" s="11">
        <v>130906215</v>
      </c>
      <c r="C67" s="12" t="s">
        <v>86</v>
      </c>
      <c r="D67" s="13">
        <v>74</v>
      </c>
      <c r="E67" s="13">
        <v>70</v>
      </c>
      <c r="F67" s="13">
        <v>65</v>
      </c>
      <c r="G67" s="13">
        <v>68</v>
      </c>
      <c r="H67" s="13">
        <v>77</v>
      </c>
      <c r="I67" s="13">
        <v>98</v>
      </c>
      <c r="J67" s="13">
        <v>77</v>
      </c>
      <c r="K67" s="13">
        <v>80</v>
      </c>
      <c r="L67" s="13">
        <v>81</v>
      </c>
      <c r="M67" s="13">
        <v>89</v>
      </c>
      <c r="N67" s="12" t="s">
        <v>21</v>
      </c>
      <c r="O67" s="12" t="s">
        <v>21</v>
      </c>
      <c r="P67" s="12" t="s">
        <v>21</v>
      </c>
      <c r="Q67" s="12"/>
      <c r="R67" s="12"/>
      <c r="S67" s="12"/>
      <c r="T67" s="22"/>
      <c r="U67" s="27">
        <f>D67*2.5+E67*3+F67*2+G67*2+H67*3+I67*4+J67*2.5+K67*3+L67*2+M67*2</f>
        <v>2056.5</v>
      </c>
      <c r="V67" s="27">
        <v>26</v>
      </c>
      <c r="W67" s="27">
        <f>U67/V67</f>
        <v>79.09615384615384</v>
      </c>
      <c r="X67" s="9"/>
      <c r="Y67" s="11">
        <v>130906215</v>
      </c>
      <c r="Z67" s="12" t="s">
        <v>86</v>
      </c>
      <c r="AA67" s="13">
        <v>65</v>
      </c>
      <c r="AB67" s="13">
        <v>73</v>
      </c>
      <c r="AC67" s="13">
        <v>79</v>
      </c>
      <c r="AD67" s="13">
        <v>63</v>
      </c>
      <c r="AE67" s="13">
        <v>78</v>
      </c>
      <c r="AF67" s="11">
        <v>75</v>
      </c>
      <c r="AG67" s="13">
        <v>81</v>
      </c>
      <c r="AH67" s="13">
        <v>77</v>
      </c>
      <c r="AI67" s="12" t="s">
        <v>21</v>
      </c>
      <c r="AJ67" s="12" t="s">
        <v>21</v>
      </c>
      <c r="AK67" s="12" t="s">
        <v>21</v>
      </c>
      <c r="AL67" s="12" t="s">
        <v>21</v>
      </c>
      <c r="AM67" s="12" t="s">
        <v>21</v>
      </c>
      <c r="AN67" s="12" t="s">
        <v>21</v>
      </c>
      <c r="AO67" s="12" t="s">
        <v>21</v>
      </c>
      <c r="AP67" s="12" t="s">
        <v>21</v>
      </c>
      <c r="AQ67" s="12" t="s">
        <v>21</v>
      </c>
      <c r="AR67" s="12" t="s">
        <v>21</v>
      </c>
      <c r="AS67" s="12" t="s">
        <v>21</v>
      </c>
      <c r="AT67" s="12"/>
      <c r="AU67" s="12"/>
      <c r="AV67" s="12"/>
      <c r="AW67" s="12"/>
      <c r="AX67" s="12"/>
      <c r="AY67" s="12"/>
      <c r="AZ67" s="12"/>
      <c r="BA67" s="27">
        <f>AA67*1.5+AB67*2+AC67*1.5+AD67*3.5+AE67*6+AF67*1+AG67*2+AH67*3.5</f>
        <v>1557</v>
      </c>
      <c r="BB67" s="27">
        <v>21</v>
      </c>
      <c r="BC67" s="27">
        <f>BA67/BB67</f>
        <v>74.142857142857139</v>
      </c>
      <c r="BD67" s="29">
        <f>BA67+U67</f>
        <v>3613.5</v>
      </c>
      <c r="BE67" s="29">
        <f>BB67+V67</f>
        <v>47</v>
      </c>
      <c r="BF67" s="29">
        <f>BD67/BE67</f>
        <v>76.88297872340425</v>
      </c>
      <c r="BG67" s="29">
        <v>0</v>
      </c>
      <c r="BH67" s="30">
        <f>BD67/BE67+BG67</f>
        <v>76.88297872340425</v>
      </c>
    </row>
    <row r="68" spans="1:60" s="2" customFormat="1" x14ac:dyDescent="0.15">
      <c r="A68" s="20">
        <v>65</v>
      </c>
      <c r="B68" s="11">
        <v>130906108</v>
      </c>
      <c r="C68" s="12" t="s">
        <v>34</v>
      </c>
      <c r="D68" s="13">
        <v>81</v>
      </c>
      <c r="E68" s="13">
        <v>74</v>
      </c>
      <c r="F68" s="13">
        <v>62</v>
      </c>
      <c r="G68" s="13">
        <v>79</v>
      </c>
      <c r="H68" s="13">
        <v>86</v>
      </c>
      <c r="I68" s="13">
        <v>91</v>
      </c>
      <c r="J68" s="13">
        <v>84</v>
      </c>
      <c r="K68" s="13">
        <v>83</v>
      </c>
      <c r="L68" s="13">
        <v>85</v>
      </c>
      <c r="M68" s="13">
        <v>74</v>
      </c>
      <c r="N68" s="12" t="s">
        <v>21</v>
      </c>
      <c r="O68" s="12" t="s">
        <v>21</v>
      </c>
      <c r="P68" s="12" t="s">
        <v>21</v>
      </c>
      <c r="Q68" s="14" t="s">
        <v>21</v>
      </c>
      <c r="R68" s="15">
        <v>60</v>
      </c>
      <c r="S68" s="14" t="s">
        <v>21</v>
      </c>
      <c r="T68" s="25" t="s">
        <v>21</v>
      </c>
      <c r="U68" s="27">
        <f>D68*2.5+E68*3+F68*2+G68*2+H68*3+I68*4+J68*2.5+K68*3+M68*2+R68*4.5</f>
        <v>2205.5</v>
      </c>
      <c r="V68" s="27">
        <v>30.5</v>
      </c>
      <c r="W68" s="27">
        <f>U68/V68</f>
        <v>72.311475409836063</v>
      </c>
      <c r="X68" s="9"/>
      <c r="Y68" s="11">
        <v>130906108</v>
      </c>
      <c r="Z68" s="12" t="s">
        <v>34</v>
      </c>
      <c r="AA68" s="13">
        <v>71</v>
      </c>
      <c r="AB68" s="13">
        <v>84</v>
      </c>
      <c r="AC68" s="13">
        <v>87</v>
      </c>
      <c r="AD68" s="13">
        <v>92</v>
      </c>
      <c r="AE68" s="13">
        <v>82</v>
      </c>
      <c r="AF68" s="11">
        <v>85</v>
      </c>
      <c r="AG68" s="13">
        <v>85</v>
      </c>
      <c r="AH68" s="13">
        <v>79</v>
      </c>
      <c r="AI68" s="12" t="s">
        <v>21</v>
      </c>
      <c r="AJ68" s="12" t="s">
        <v>21</v>
      </c>
      <c r="AK68" s="12" t="s">
        <v>21</v>
      </c>
      <c r="AL68" s="12" t="s">
        <v>21</v>
      </c>
      <c r="AM68" s="12" t="s">
        <v>21</v>
      </c>
      <c r="AN68" s="12" t="s">
        <v>21</v>
      </c>
      <c r="AO68" s="12" t="s">
        <v>21</v>
      </c>
      <c r="AP68" s="12" t="s">
        <v>21</v>
      </c>
      <c r="AQ68" s="12" t="s">
        <v>21</v>
      </c>
      <c r="AR68" s="12" t="s">
        <v>21</v>
      </c>
      <c r="AS68" s="12" t="s">
        <v>21</v>
      </c>
      <c r="AT68" s="12"/>
      <c r="AU68" s="12"/>
      <c r="AV68" s="12"/>
      <c r="AW68" s="12"/>
      <c r="AX68" s="12"/>
      <c r="AY68" s="12"/>
      <c r="AZ68" s="12"/>
      <c r="BA68" s="27">
        <f>AA68*1.5+AB68*2+AC68*1.5+AD68*3.5+AE68*6+AF68*1+AG68*2+AH68*3.5</f>
        <v>1750.5</v>
      </c>
      <c r="BB68" s="27">
        <v>21</v>
      </c>
      <c r="BC68" s="27">
        <f>BA68/BB68</f>
        <v>83.357142857142861</v>
      </c>
      <c r="BD68" s="29">
        <f>BA68+U68</f>
        <v>3956</v>
      </c>
      <c r="BE68" s="29">
        <f>BB68+V68</f>
        <v>51.5</v>
      </c>
      <c r="BF68" s="29">
        <f>BD68/BE68</f>
        <v>76.815533980582529</v>
      </c>
      <c r="BG68" s="29">
        <v>0</v>
      </c>
      <c r="BH68" s="30">
        <f>BD68/BE68+BG68</f>
        <v>76.815533980582529</v>
      </c>
    </row>
    <row r="69" spans="1:60" s="2" customFormat="1" x14ac:dyDescent="0.15">
      <c r="A69" s="36">
        <v>66</v>
      </c>
      <c r="B69" s="11">
        <v>130906135</v>
      </c>
      <c r="C69" s="12" t="s">
        <v>60</v>
      </c>
      <c r="D69" s="13">
        <v>73</v>
      </c>
      <c r="E69" s="13">
        <v>86</v>
      </c>
      <c r="F69" s="13">
        <v>77</v>
      </c>
      <c r="G69" s="13">
        <v>86</v>
      </c>
      <c r="H69" s="13">
        <v>78</v>
      </c>
      <c r="I69" s="13">
        <v>75</v>
      </c>
      <c r="J69" s="13">
        <v>60</v>
      </c>
      <c r="K69" s="13">
        <v>85</v>
      </c>
      <c r="L69" s="12" t="s">
        <v>21</v>
      </c>
      <c r="M69" s="13">
        <v>76</v>
      </c>
      <c r="N69" s="12" t="s">
        <v>21</v>
      </c>
      <c r="O69" s="12" t="s">
        <v>21</v>
      </c>
      <c r="P69" s="12" t="s">
        <v>21</v>
      </c>
      <c r="Q69" s="12"/>
      <c r="R69" s="12"/>
      <c r="S69" s="12"/>
      <c r="T69" s="22"/>
      <c r="U69" s="27">
        <f>D69*2.5+E69*3+F69*2+G69*2+H69*3+I69*4+J69*2.5+K69*3+M69*2</f>
        <v>1857.5</v>
      </c>
      <c r="V69" s="27">
        <v>24</v>
      </c>
      <c r="W69" s="27">
        <f>U69/V69</f>
        <v>77.395833333333329</v>
      </c>
      <c r="X69" s="9"/>
      <c r="Y69" s="11">
        <v>130906135</v>
      </c>
      <c r="Z69" s="12" t="s">
        <v>60</v>
      </c>
      <c r="AA69" s="13">
        <v>70</v>
      </c>
      <c r="AB69" s="13">
        <v>75</v>
      </c>
      <c r="AC69" s="13">
        <v>79</v>
      </c>
      <c r="AD69" s="13">
        <v>63</v>
      </c>
      <c r="AE69" s="13">
        <v>89</v>
      </c>
      <c r="AF69" s="11">
        <v>75</v>
      </c>
      <c r="AG69" s="13">
        <v>81</v>
      </c>
      <c r="AH69" s="13">
        <v>60</v>
      </c>
      <c r="AI69" s="13">
        <v>82</v>
      </c>
      <c r="AJ69" s="12" t="s">
        <v>21</v>
      </c>
      <c r="AK69" s="12" t="s">
        <v>21</v>
      </c>
      <c r="AL69" s="12" t="s">
        <v>21</v>
      </c>
      <c r="AM69" s="12" t="s">
        <v>21</v>
      </c>
      <c r="AN69" s="12" t="s">
        <v>21</v>
      </c>
      <c r="AO69" s="12" t="s">
        <v>21</v>
      </c>
      <c r="AP69" s="12" t="s">
        <v>21</v>
      </c>
      <c r="AQ69" s="12" t="s">
        <v>21</v>
      </c>
      <c r="AR69" s="12" t="s">
        <v>21</v>
      </c>
      <c r="AS69" s="12" t="s">
        <v>21</v>
      </c>
      <c r="AT69" s="12"/>
      <c r="AU69" s="12"/>
      <c r="AV69" s="12"/>
      <c r="AW69" s="12"/>
      <c r="AX69" s="12"/>
      <c r="AY69" s="12"/>
      <c r="AZ69" s="12"/>
      <c r="BA69" s="27">
        <f>AA69*1.5+AB69*2+AC69*1.5+AD69*3.5+AE69*6+AF69*1+AG69*2+AH69*3.5+AI69*2</f>
        <v>1739</v>
      </c>
      <c r="BB69" s="27">
        <v>23</v>
      </c>
      <c r="BC69" s="27">
        <f>BA69/BB69</f>
        <v>75.608695652173907</v>
      </c>
      <c r="BD69" s="29">
        <f>BA69+U69</f>
        <v>3596.5</v>
      </c>
      <c r="BE69" s="29">
        <f>BB69+V69</f>
        <v>47</v>
      </c>
      <c r="BF69" s="29">
        <f>BD69/BE69</f>
        <v>76.521276595744681</v>
      </c>
      <c r="BG69" s="29">
        <v>0</v>
      </c>
      <c r="BH69" s="30">
        <f>BD69/BE69+BG69</f>
        <v>76.521276595744681</v>
      </c>
    </row>
    <row r="70" spans="1:60" s="2" customFormat="1" x14ac:dyDescent="0.15">
      <c r="A70" s="31">
        <v>67</v>
      </c>
      <c r="B70" s="11">
        <v>130906306</v>
      </c>
      <c r="C70" s="32" t="s">
        <v>122</v>
      </c>
      <c r="D70" s="13">
        <v>73</v>
      </c>
      <c r="E70" s="13">
        <v>72</v>
      </c>
      <c r="F70" s="13">
        <v>79</v>
      </c>
      <c r="G70" s="13">
        <v>68</v>
      </c>
      <c r="H70" s="13">
        <v>78</v>
      </c>
      <c r="I70" s="13">
        <v>84</v>
      </c>
      <c r="J70" s="13">
        <v>94</v>
      </c>
      <c r="K70" s="13">
        <v>76</v>
      </c>
      <c r="L70" s="12" t="s">
        <v>21</v>
      </c>
      <c r="M70" s="12" t="s">
        <v>21</v>
      </c>
      <c r="N70" s="11">
        <v>53</v>
      </c>
      <c r="O70" s="12" t="s">
        <v>21</v>
      </c>
      <c r="P70" s="12" t="s">
        <v>21</v>
      </c>
      <c r="Q70" s="12"/>
      <c r="R70" s="12"/>
      <c r="S70" s="12"/>
      <c r="T70" s="22"/>
      <c r="U70" s="27">
        <f>D70*2.5+E70*3+F70*2+G70*2+H70*3+I70*4+J70*2.5+K70*3+N70*1.5</f>
        <v>1805</v>
      </c>
      <c r="V70" s="27">
        <v>23.5</v>
      </c>
      <c r="W70" s="27">
        <f>U70/V70</f>
        <v>76.808510638297875</v>
      </c>
      <c r="X70" s="9"/>
      <c r="Y70" s="11">
        <v>130906306</v>
      </c>
      <c r="Z70" s="12" t="s">
        <v>122</v>
      </c>
      <c r="AA70" s="13">
        <v>65</v>
      </c>
      <c r="AB70" s="13">
        <v>75</v>
      </c>
      <c r="AC70" s="13">
        <v>78</v>
      </c>
      <c r="AD70" s="13">
        <v>85</v>
      </c>
      <c r="AE70" s="13">
        <v>73</v>
      </c>
      <c r="AF70" s="11">
        <v>75</v>
      </c>
      <c r="AG70" s="13">
        <v>76</v>
      </c>
      <c r="AH70" s="13">
        <v>72</v>
      </c>
      <c r="AI70" s="13">
        <v>70</v>
      </c>
      <c r="AJ70" s="12" t="s">
        <v>21</v>
      </c>
      <c r="AK70" s="12" t="s">
        <v>21</v>
      </c>
      <c r="AL70" s="12" t="s">
        <v>21</v>
      </c>
      <c r="AM70" s="12" t="s">
        <v>21</v>
      </c>
      <c r="AN70" s="12" t="s">
        <v>21</v>
      </c>
      <c r="AO70" s="12" t="s">
        <v>21</v>
      </c>
      <c r="AP70" s="12" t="s">
        <v>21</v>
      </c>
      <c r="AQ70" s="12" t="s">
        <v>21</v>
      </c>
      <c r="AR70" s="13">
        <v>80</v>
      </c>
      <c r="AS70" s="12" t="s">
        <v>21</v>
      </c>
      <c r="AT70" s="12"/>
      <c r="AU70" s="12"/>
      <c r="AV70" s="12"/>
      <c r="AW70" s="12"/>
      <c r="AX70" s="12"/>
      <c r="AY70" s="12"/>
      <c r="AZ70" s="12"/>
      <c r="BA70" s="27">
        <f>AA70*1.5+AB70*2+AC70*1.5+AD70*3.5+AE70*6+AF70*1+AG70*2+AH70*3.5+AI70*2+AR70*2</f>
        <v>1879</v>
      </c>
      <c r="BB70" s="27">
        <v>25</v>
      </c>
      <c r="BC70" s="27">
        <f>BA70/BB70</f>
        <v>75.16</v>
      </c>
      <c r="BD70" s="29">
        <f>BA70+U70</f>
        <v>3684</v>
      </c>
      <c r="BE70" s="29">
        <f>BB70+V70</f>
        <v>48.5</v>
      </c>
      <c r="BF70" s="29">
        <f>BD70/BE70</f>
        <v>75.958762886597938</v>
      </c>
      <c r="BG70" s="29">
        <v>0</v>
      </c>
      <c r="BH70" s="30">
        <f>BD70/BE70+BG70</f>
        <v>75.958762886597938</v>
      </c>
    </row>
    <row r="71" spans="1:60" s="2" customFormat="1" x14ac:dyDescent="0.15">
      <c r="A71" s="36">
        <v>68</v>
      </c>
      <c r="B71" s="11">
        <v>130906339</v>
      </c>
      <c r="C71" s="12" t="s">
        <v>155</v>
      </c>
      <c r="D71" s="13">
        <v>71</v>
      </c>
      <c r="E71" s="13">
        <v>74</v>
      </c>
      <c r="F71" s="13">
        <v>77</v>
      </c>
      <c r="G71" s="13">
        <v>63</v>
      </c>
      <c r="H71" s="13">
        <v>68</v>
      </c>
      <c r="I71" s="13">
        <v>74</v>
      </c>
      <c r="J71" s="13">
        <v>60</v>
      </c>
      <c r="K71" s="13">
        <v>86</v>
      </c>
      <c r="L71" s="13">
        <v>89</v>
      </c>
      <c r="M71" s="13">
        <v>80</v>
      </c>
      <c r="N71" s="12" t="s">
        <v>21</v>
      </c>
      <c r="O71" s="12" t="s">
        <v>21</v>
      </c>
      <c r="P71" s="12" t="s">
        <v>21</v>
      </c>
      <c r="Q71" s="12"/>
      <c r="R71" s="12"/>
      <c r="S71" s="12"/>
      <c r="T71" s="22"/>
      <c r="U71" s="27">
        <f>D71*2.5+E71*3+F71*2+G71*2+H71*3+I71*4+J71*2.5+K71*3+L71*2+M71*2</f>
        <v>1925.5</v>
      </c>
      <c r="V71" s="27">
        <v>26</v>
      </c>
      <c r="W71" s="27">
        <f>U71/V71</f>
        <v>74.057692307692307</v>
      </c>
      <c r="X71" s="9"/>
      <c r="Y71" s="11">
        <v>130906339</v>
      </c>
      <c r="Z71" s="12" t="s">
        <v>155</v>
      </c>
      <c r="AA71" s="13">
        <v>72</v>
      </c>
      <c r="AB71" s="13">
        <v>83</v>
      </c>
      <c r="AC71" s="13">
        <v>77</v>
      </c>
      <c r="AD71" s="13">
        <v>74</v>
      </c>
      <c r="AE71" s="13">
        <v>85</v>
      </c>
      <c r="AF71" s="11">
        <v>95</v>
      </c>
      <c r="AG71" s="13">
        <v>78</v>
      </c>
      <c r="AH71" s="13">
        <v>67</v>
      </c>
      <c r="AI71" s="12" t="s">
        <v>21</v>
      </c>
      <c r="AJ71" s="12" t="s">
        <v>21</v>
      </c>
      <c r="AK71" s="12" t="s">
        <v>21</v>
      </c>
      <c r="AL71" s="12" t="s">
        <v>21</v>
      </c>
      <c r="AM71" s="12" t="s">
        <v>21</v>
      </c>
      <c r="AN71" s="12" t="s">
        <v>21</v>
      </c>
      <c r="AO71" s="12" t="s">
        <v>21</v>
      </c>
      <c r="AP71" s="12" t="s">
        <v>21</v>
      </c>
      <c r="AQ71" s="12" t="s">
        <v>21</v>
      </c>
      <c r="AR71" s="12" t="s">
        <v>21</v>
      </c>
      <c r="AS71" s="12" t="s">
        <v>21</v>
      </c>
      <c r="AT71" s="12"/>
      <c r="AU71" s="12"/>
      <c r="AV71" s="12"/>
      <c r="AW71" s="12"/>
      <c r="AX71" s="12"/>
      <c r="AY71" s="12"/>
      <c r="AZ71" s="12"/>
      <c r="BA71" s="27">
        <f>AA71*1.5+AB71*2+AC71*1.5+AD71*3.5+AE71*6+AF71*1+AG71*2+AH71*3.5</f>
        <v>1644</v>
      </c>
      <c r="BB71" s="27">
        <v>21</v>
      </c>
      <c r="BC71" s="27">
        <f>BA71/BB71</f>
        <v>78.285714285714292</v>
      </c>
      <c r="BD71" s="29">
        <f>BA71+U71</f>
        <v>3569.5</v>
      </c>
      <c r="BE71" s="29">
        <f>BB71+V71</f>
        <v>47</v>
      </c>
      <c r="BF71" s="29">
        <f>BD71/BE71</f>
        <v>75.946808510638292</v>
      </c>
      <c r="BG71" s="29">
        <v>0</v>
      </c>
      <c r="BH71" s="30">
        <f>BD71/BE71+BG71</f>
        <v>75.946808510638292</v>
      </c>
    </row>
    <row r="72" spans="1:60" s="2" customFormat="1" x14ac:dyDescent="0.15">
      <c r="A72" s="31">
        <v>69</v>
      </c>
      <c r="B72" s="11">
        <v>130906117</v>
      </c>
      <c r="C72" s="12" t="s">
        <v>42</v>
      </c>
      <c r="D72" s="13">
        <v>72</v>
      </c>
      <c r="E72" s="13">
        <v>75</v>
      </c>
      <c r="F72" s="13">
        <v>76</v>
      </c>
      <c r="G72" s="13">
        <v>63</v>
      </c>
      <c r="H72" s="13">
        <v>88</v>
      </c>
      <c r="I72" s="13">
        <v>81</v>
      </c>
      <c r="J72" s="13">
        <v>73</v>
      </c>
      <c r="K72" s="13">
        <v>78</v>
      </c>
      <c r="L72" s="12" t="s">
        <v>21</v>
      </c>
      <c r="M72" s="12" t="s">
        <v>21</v>
      </c>
      <c r="N72" s="13">
        <v>73</v>
      </c>
      <c r="O72" s="12" t="s">
        <v>21</v>
      </c>
      <c r="P72" s="12" t="s">
        <v>21</v>
      </c>
      <c r="Q72" s="12"/>
      <c r="R72" s="12"/>
      <c r="S72" s="12"/>
      <c r="T72" s="22"/>
      <c r="U72" s="27">
        <f>D72*2.5+E72*3+F72*2+G72*2+H72*3+I72*4+J72*2.5+K72*3+N72*1.5</f>
        <v>1797</v>
      </c>
      <c r="V72" s="27">
        <v>23.5</v>
      </c>
      <c r="W72" s="27">
        <f>U72/V72</f>
        <v>76.468085106382972</v>
      </c>
      <c r="X72" s="9"/>
      <c r="Y72" s="11">
        <v>130906117</v>
      </c>
      <c r="Z72" s="32" t="s">
        <v>42</v>
      </c>
      <c r="AA72" s="13">
        <v>71</v>
      </c>
      <c r="AB72" s="13">
        <v>69</v>
      </c>
      <c r="AC72" s="13">
        <v>64</v>
      </c>
      <c r="AD72" s="13">
        <v>53</v>
      </c>
      <c r="AE72" s="13">
        <v>94</v>
      </c>
      <c r="AF72" s="11">
        <v>75</v>
      </c>
      <c r="AG72" s="13">
        <v>75</v>
      </c>
      <c r="AH72" s="13">
        <v>75</v>
      </c>
      <c r="AI72" s="13">
        <v>70</v>
      </c>
      <c r="AJ72" s="12" t="s">
        <v>21</v>
      </c>
      <c r="AK72" s="12" t="s">
        <v>21</v>
      </c>
      <c r="AL72" s="12" t="s">
        <v>21</v>
      </c>
      <c r="AM72" s="12" t="s">
        <v>21</v>
      </c>
      <c r="AN72" s="12" t="s">
        <v>21</v>
      </c>
      <c r="AO72" s="12" t="s">
        <v>21</v>
      </c>
      <c r="AP72" s="12" t="s">
        <v>21</v>
      </c>
      <c r="AQ72" s="12" t="s">
        <v>21</v>
      </c>
      <c r="AR72" s="13">
        <v>81</v>
      </c>
      <c r="AS72" s="12" t="s">
        <v>21</v>
      </c>
      <c r="AT72" s="12"/>
      <c r="AU72" s="12"/>
      <c r="AV72" s="12"/>
      <c r="AW72" s="12"/>
      <c r="AX72" s="12"/>
      <c r="AY72" s="12"/>
      <c r="AZ72" s="12"/>
      <c r="BA72" s="27">
        <f>AA72*1.5+AB72*2+AC72*1.5+AD72*3.5+AE72*6+AF72*1+AG72*2+AH72*3.5+AI72*2+AR72*2</f>
        <v>1879.5</v>
      </c>
      <c r="BB72" s="27">
        <v>25</v>
      </c>
      <c r="BC72" s="27">
        <f>BA72/BB72</f>
        <v>75.180000000000007</v>
      </c>
      <c r="BD72" s="29">
        <f>BA72+U72</f>
        <v>3676.5</v>
      </c>
      <c r="BE72" s="29">
        <f>BB72+V72</f>
        <v>48.5</v>
      </c>
      <c r="BF72" s="29">
        <f>BD72/BE72</f>
        <v>75.80412371134021</v>
      </c>
      <c r="BG72" s="29">
        <v>0</v>
      </c>
      <c r="BH72" s="30">
        <f>BD72/BE72+BG72</f>
        <v>75.80412371134021</v>
      </c>
    </row>
    <row r="73" spans="1:60" s="2" customFormat="1" x14ac:dyDescent="0.15">
      <c r="A73" s="36">
        <v>70</v>
      </c>
      <c r="B73" s="11">
        <v>130909207</v>
      </c>
      <c r="C73" s="12" t="s">
        <v>163</v>
      </c>
      <c r="D73" s="13">
        <v>75</v>
      </c>
      <c r="E73" s="13">
        <v>75</v>
      </c>
      <c r="F73" s="13">
        <v>71</v>
      </c>
      <c r="G73" s="13">
        <v>64</v>
      </c>
      <c r="H73" s="13">
        <v>70</v>
      </c>
      <c r="I73" s="13">
        <v>88</v>
      </c>
      <c r="J73" s="13">
        <v>73</v>
      </c>
      <c r="K73" s="13">
        <v>79</v>
      </c>
      <c r="L73" s="12" t="s">
        <v>21</v>
      </c>
      <c r="M73" s="13">
        <v>95</v>
      </c>
      <c r="N73" s="12" t="s">
        <v>21</v>
      </c>
      <c r="O73" s="12" t="s">
        <v>21</v>
      </c>
      <c r="P73" s="12" t="s">
        <v>21</v>
      </c>
      <c r="Q73" s="14" t="s">
        <v>21</v>
      </c>
      <c r="R73" s="14" t="s">
        <v>21</v>
      </c>
      <c r="S73" s="15">
        <v>79</v>
      </c>
      <c r="T73" s="24">
        <v>92</v>
      </c>
      <c r="U73" s="27">
        <f>D73*2.5+E73*3+F73*2+G73*2+H73*3+I73*4+J73*2.5+K73*3+M73*2+S73*3+T73*1.5</f>
        <v>2229</v>
      </c>
      <c r="V73" s="27">
        <v>28.5</v>
      </c>
      <c r="W73" s="27">
        <f>U73/V73</f>
        <v>78.21052631578948</v>
      </c>
      <c r="X73" s="9"/>
      <c r="Y73" s="11">
        <v>130909207</v>
      </c>
      <c r="Z73" s="12" t="s">
        <v>163</v>
      </c>
      <c r="AA73" s="13">
        <v>63</v>
      </c>
      <c r="AB73" s="13">
        <v>69</v>
      </c>
      <c r="AC73" s="13">
        <v>83</v>
      </c>
      <c r="AD73" s="13">
        <v>80</v>
      </c>
      <c r="AE73" s="13">
        <v>74</v>
      </c>
      <c r="AF73" s="11">
        <v>85</v>
      </c>
      <c r="AG73" s="13">
        <v>79</v>
      </c>
      <c r="AH73" s="13">
        <v>77</v>
      </c>
      <c r="AI73" s="13">
        <v>85</v>
      </c>
      <c r="AJ73" s="12" t="s">
        <v>21</v>
      </c>
      <c r="AK73" s="11">
        <v>75</v>
      </c>
      <c r="AL73" s="12" t="s">
        <v>21</v>
      </c>
      <c r="AM73" s="12" t="s">
        <v>21</v>
      </c>
      <c r="AN73" s="12" t="s">
        <v>21</v>
      </c>
      <c r="AO73" s="12" t="s">
        <v>21</v>
      </c>
      <c r="AP73" s="12" t="s">
        <v>21</v>
      </c>
      <c r="AQ73" s="12" t="s">
        <v>21</v>
      </c>
      <c r="AR73" s="12" t="s">
        <v>21</v>
      </c>
      <c r="AS73" s="12" t="s">
        <v>21</v>
      </c>
      <c r="AT73" s="17">
        <v>70</v>
      </c>
      <c r="AU73" s="14" t="s">
        <v>21</v>
      </c>
      <c r="AV73" s="15">
        <v>73</v>
      </c>
      <c r="AW73" s="14" t="s">
        <v>21</v>
      </c>
      <c r="AX73" s="15">
        <v>69</v>
      </c>
      <c r="AY73" s="15">
        <v>64</v>
      </c>
      <c r="AZ73" s="15">
        <v>81</v>
      </c>
      <c r="BA73" s="27">
        <f>AA73*1.5+AB73*2+AC73*1.5+AD73*3.5+AE73*6+AF73*1+AG73*2+AH73*3.5+AI73*2+AK73*1+AT73*4.5+AV73*2+AX73*2+AY73*6+AZ73*2.5</f>
        <v>3024</v>
      </c>
      <c r="BB73" s="27">
        <v>41</v>
      </c>
      <c r="BC73" s="27">
        <f>BA73/BB73</f>
        <v>73.756097560975604</v>
      </c>
      <c r="BD73" s="29">
        <f>BA73+U73</f>
        <v>5253</v>
      </c>
      <c r="BE73" s="29">
        <f>BB73+V73</f>
        <v>69.5</v>
      </c>
      <c r="BF73" s="29">
        <f>BD73/BE73</f>
        <v>75.582733812949641</v>
      </c>
      <c r="BG73" s="29">
        <v>0</v>
      </c>
      <c r="BH73" s="30">
        <f>BD73/BE73+BG73</f>
        <v>75.582733812949641</v>
      </c>
    </row>
    <row r="74" spans="1:60" s="2" customFormat="1" x14ac:dyDescent="0.15">
      <c r="A74" s="31">
        <v>71</v>
      </c>
      <c r="B74" s="11">
        <v>130906225</v>
      </c>
      <c r="C74" s="32" t="s">
        <v>95</v>
      </c>
      <c r="D74" s="13">
        <v>67</v>
      </c>
      <c r="E74" s="13">
        <v>77</v>
      </c>
      <c r="F74" s="13">
        <v>71</v>
      </c>
      <c r="G74" s="13">
        <v>76</v>
      </c>
      <c r="H74" s="13">
        <v>78</v>
      </c>
      <c r="I74" s="13">
        <v>74</v>
      </c>
      <c r="J74" s="13">
        <v>64</v>
      </c>
      <c r="K74" s="13">
        <v>68</v>
      </c>
      <c r="L74" s="13">
        <v>83</v>
      </c>
      <c r="M74" s="12" t="s">
        <v>21</v>
      </c>
      <c r="N74" s="11">
        <v>53</v>
      </c>
      <c r="O74" s="12" t="s">
        <v>21</v>
      </c>
      <c r="P74" s="12" t="s">
        <v>21</v>
      </c>
      <c r="Q74" s="12"/>
      <c r="R74" s="12"/>
      <c r="S74" s="12"/>
      <c r="T74" s="22"/>
      <c r="U74" s="27">
        <f>D74*2.5+E74*3+F74*2+G74*2+H74*3+I74*4+J74*2.5+K74*3+L74*2+N74*1.5</f>
        <v>1832</v>
      </c>
      <c r="V74" s="27">
        <v>25.5</v>
      </c>
      <c r="W74" s="27">
        <f>U74/V74</f>
        <v>71.843137254901961</v>
      </c>
      <c r="X74" s="9"/>
      <c r="Y74" s="11">
        <v>130906225</v>
      </c>
      <c r="Z74" s="12" t="s">
        <v>95</v>
      </c>
      <c r="AA74" s="13">
        <v>81</v>
      </c>
      <c r="AB74" s="13">
        <v>75</v>
      </c>
      <c r="AC74" s="13">
        <v>93</v>
      </c>
      <c r="AD74" s="13">
        <v>70</v>
      </c>
      <c r="AE74" s="13">
        <v>85</v>
      </c>
      <c r="AF74" s="11">
        <v>85</v>
      </c>
      <c r="AG74" s="13">
        <v>73</v>
      </c>
      <c r="AH74" s="13">
        <v>73</v>
      </c>
      <c r="AI74" s="12" t="s">
        <v>21</v>
      </c>
      <c r="AJ74" s="12" t="s">
        <v>21</v>
      </c>
      <c r="AK74" s="12" t="s">
        <v>21</v>
      </c>
      <c r="AL74" s="12" t="s">
        <v>21</v>
      </c>
      <c r="AM74" s="12" t="s">
        <v>21</v>
      </c>
      <c r="AN74" s="12" t="s">
        <v>21</v>
      </c>
      <c r="AO74" s="12" t="s">
        <v>21</v>
      </c>
      <c r="AP74" s="12" t="s">
        <v>21</v>
      </c>
      <c r="AQ74" s="12" t="s">
        <v>21</v>
      </c>
      <c r="AR74" s="13">
        <v>90</v>
      </c>
      <c r="AS74" s="12" t="s">
        <v>21</v>
      </c>
      <c r="AT74" s="12"/>
      <c r="AU74" s="12"/>
      <c r="AV74" s="12"/>
      <c r="AW74" s="12"/>
      <c r="AX74" s="12"/>
      <c r="AY74" s="12"/>
      <c r="AZ74" s="12"/>
      <c r="BA74" s="27">
        <f>AA74*1.5+AB74*2+AC74*1.5+AD74*3.5+AE74*6+AF74*1+AG74*2+AH74*3.5+AR74*2</f>
        <v>1832.5</v>
      </c>
      <c r="BB74" s="27">
        <v>23</v>
      </c>
      <c r="BC74" s="27">
        <f>BA74/BB74</f>
        <v>79.673913043478265</v>
      </c>
      <c r="BD74" s="29">
        <f>BA74+U74</f>
        <v>3664.5</v>
      </c>
      <c r="BE74" s="29">
        <f>BB74+V74</f>
        <v>48.5</v>
      </c>
      <c r="BF74" s="29">
        <f>BD74/BE74</f>
        <v>75.55670103092784</v>
      </c>
      <c r="BG74" s="29">
        <v>0</v>
      </c>
      <c r="BH74" s="30">
        <f>BD74/BE74+BG74</f>
        <v>75.55670103092784</v>
      </c>
    </row>
    <row r="75" spans="1:60" s="2" customFormat="1" x14ac:dyDescent="0.15">
      <c r="A75" s="36">
        <v>72</v>
      </c>
      <c r="B75" s="11">
        <v>130906242</v>
      </c>
      <c r="C75" s="12" t="s">
        <v>112</v>
      </c>
      <c r="D75" s="13">
        <v>76</v>
      </c>
      <c r="E75" s="13">
        <v>71</v>
      </c>
      <c r="F75" s="13">
        <v>65</v>
      </c>
      <c r="G75" s="13">
        <v>64</v>
      </c>
      <c r="H75" s="13">
        <v>72</v>
      </c>
      <c r="I75" s="13">
        <v>84</v>
      </c>
      <c r="J75" s="13">
        <v>61</v>
      </c>
      <c r="K75" s="13">
        <v>61</v>
      </c>
      <c r="L75" s="12" t="s">
        <v>21</v>
      </c>
      <c r="M75" s="13">
        <v>84</v>
      </c>
      <c r="N75" s="12" t="s">
        <v>21</v>
      </c>
      <c r="O75" s="12" t="s">
        <v>21</v>
      </c>
      <c r="P75" s="12" t="s">
        <v>21</v>
      </c>
      <c r="Q75" s="12"/>
      <c r="R75" s="12"/>
      <c r="S75" s="12"/>
      <c r="T75" s="22"/>
      <c r="U75" s="27">
        <f>D75*2.5+E75*3+F75*2+G75*2+H75*3+I75*4+J75*2.5+K75*3+M75*2</f>
        <v>1716.5</v>
      </c>
      <c r="V75" s="27">
        <v>24</v>
      </c>
      <c r="W75" s="27">
        <f>U75/V75</f>
        <v>71.520833333333329</v>
      </c>
      <c r="X75" s="9"/>
      <c r="Y75" s="11">
        <v>130906242</v>
      </c>
      <c r="Z75" s="12" t="s">
        <v>112</v>
      </c>
      <c r="AA75" s="13">
        <v>77</v>
      </c>
      <c r="AB75" s="13">
        <v>75</v>
      </c>
      <c r="AC75" s="13">
        <v>76</v>
      </c>
      <c r="AD75" s="13">
        <v>70</v>
      </c>
      <c r="AE75" s="13">
        <v>86</v>
      </c>
      <c r="AF75" s="11">
        <v>75</v>
      </c>
      <c r="AG75" s="13">
        <v>85</v>
      </c>
      <c r="AH75" s="13">
        <v>84</v>
      </c>
      <c r="AI75" s="13">
        <v>77</v>
      </c>
      <c r="AJ75" s="12" t="s">
        <v>21</v>
      </c>
      <c r="AK75" s="12" t="s">
        <v>21</v>
      </c>
      <c r="AL75" s="12" t="s">
        <v>21</v>
      </c>
      <c r="AM75" s="12" t="s">
        <v>21</v>
      </c>
      <c r="AN75" s="12" t="s">
        <v>21</v>
      </c>
      <c r="AO75" s="12" t="s">
        <v>21</v>
      </c>
      <c r="AP75" s="12" t="s">
        <v>21</v>
      </c>
      <c r="AQ75" s="12" t="s">
        <v>21</v>
      </c>
      <c r="AR75" s="12" t="s">
        <v>21</v>
      </c>
      <c r="AS75" s="12" t="s">
        <v>21</v>
      </c>
      <c r="AT75" s="12"/>
      <c r="AU75" s="12"/>
      <c r="AV75" s="12"/>
      <c r="AW75" s="12"/>
      <c r="AX75" s="12"/>
      <c r="AY75" s="12"/>
      <c r="AZ75" s="12"/>
      <c r="BA75" s="27">
        <f>AA75*1.5+AB75*2+AC75*1.5+AD75*3.5+AE75*6+AF75*1+AG75*2+AH75*3.5+AI75*2</f>
        <v>1833.5</v>
      </c>
      <c r="BB75" s="27">
        <v>23</v>
      </c>
      <c r="BC75" s="27">
        <f>BA75/BB75</f>
        <v>79.717391304347828</v>
      </c>
      <c r="BD75" s="29">
        <f>BA75+U75</f>
        <v>3550</v>
      </c>
      <c r="BE75" s="29">
        <f>BB75+V75</f>
        <v>47</v>
      </c>
      <c r="BF75" s="29">
        <f>BD75/BE75</f>
        <v>75.531914893617028</v>
      </c>
      <c r="BG75" s="29">
        <v>0</v>
      </c>
      <c r="BH75" s="30">
        <f>BD75/BE75+BG75</f>
        <v>75.531914893617028</v>
      </c>
    </row>
    <row r="76" spans="1:60" s="2" customFormat="1" x14ac:dyDescent="0.15">
      <c r="A76" s="31">
        <v>73</v>
      </c>
      <c r="B76" s="11">
        <v>130906211</v>
      </c>
      <c r="C76" s="32" t="s">
        <v>82</v>
      </c>
      <c r="D76" s="13">
        <v>78</v>
      </c>
      <c r="E76" s="13">
        <v>82</v>
      </c>
      <c r="F76" s="13">
        <v>79</v>
      </c>
      <c r="G76" s="11">
        <v>44</v>
      </c>
      <c r="H76" s="13">
        <v>75</v>
      </c>
      <c r="I76" s="13">
        <v>85</v>
      </c>
      <c r="J76" s="13">
        <v>77</v>
      </c>
      <c r="K76" s="13">
        <v>85</v>
      </c>
      <c r="L76" s="13">
        <v>84</v>
      </c>
      <c r="M76" s="13">
        <v>95</v>
      </c>
      <c r="N76" s="12" t="s">
        <v>21</v>
      </c>
      <c r="O76" s="12" t="s">
        <v>21</v>
      </c>
      <c r="P76" s="12" t="s">
        <v>21</v>
      </c>
      <c r="Q76" s="12"/>
      <c r="R76" s="12"/>
      <c r="S76" s="12"/>
      <c r="T76" s="22"/>
      <c r="U76" s="27">
        <f>D76*2.5+E76*3+F76*2+G76*2+H76*3+I76*4+J76*2.5+K76*3+L76*2+M76*2</f>
        <v>2057.5</v>
      </c>
      <c r="V76" s="27">
        <v>26</v>
      </c>
      <c r="W76" s="27">
        <f>U76/V76</f>
        <v>79.134615384615387</v>
      </c>
      <c r="X76" s="9"/>
      <c r="Y76" s="11">
        <v>130906211</v>
      </c>
      <c r="Z76" s="32" t="s">
        <v>82</v>
      </c>
      <c r="AA76" s="13">
        <v>77</v>
      </c>
      <c r="AB76" s="13">
        <v>72</v>
      </c>
      <c r="AC76" s="13">
        <v>67</v>
      </c>
      <c r="AD76" s="13">
        <v>46</v>
      </c>
      <c r="AE76" s="13">
        <v>83</v>
      </c>
      <c r="AF76" s="11">
        <v>95</v>
      </c>
      <c r="AG76" s="13">
        <v>82</v>
      </c>
      <c r="AH76" s="13">
        <v>60</v>
      </c>
      <c r="AI76" s="12" t="s">
        <v>21</v>
      </c>
      <c r="AJ76" s="12" t="s">
        <v>21</v>
      </c>
      <c r="AK76" s="12" t="s">
        <v>21</v>
      </c>
      <c r="AL76" s="12" t="s">
        <v>21</v>
      </c>
      <c r="AM76" s="12" t="s">
        <v>21</v>
      </c>
      <c r="AN76" s="12" t="s">
        <v>21</v>
      </c>
      <c r="AO76" s="12" t="s">
        <v>21</v>
      </c>
      <c r="AP76" s="12" t="s">
        <v>21</v>
      </c>
      <c r="AQ76" s="12" t="s">
        <v>21</v>
      </c>
      <c r="AR76" s="12" t="s">
        <v>21</v>
      </c>
      <c r="AS76" s="12" t="s">
        <v>21</v>
      </c>
      <c r="AT76" s="12"/>
      <c r="AU76" s="12"/>
      <c r="AV76" s="12"/>
      <c r="AW76" s="12"/>
      <c r="AX76" s="12"/>
      <c r="AY76" s="12"/>
      <c r="AZ76" s="12"/>
      <c r="BA76" s="27">
        <f>AA76*1.5+AB76*2+AC76*1.5+AD76*3.5+AE76*6+AF76*1+AG76*2+AH76*3.5</f>
        <v>1488</v>
      </c>
      <c r="BB76" s="27">
        <v>21</v>
      </c>
      <c r="BC76" s="27">
        <f>BA76/BB76</f>
        <v>70.857142857142861</v>
      </c>
      <c r="BD76" s="29">
        <f>BA76+U76</f>
        <v>3545.5</v>
      </c>
      <c r="BE76" s="29">
        <f>BB76+V76</f>
        <v>47</v>
      </c>
      <c r="BF76" s="29">
        <f>BD76/BE76</f>
        <v>75.436170212765958</v>
      </c>
      <c r="BG76" s="29">
        <v>0</v>
      </c>
      <c r="BH76" s="30">
        <f>BD76/BE76+BG76</f>
        <v>75.436170212765958</v>
      </c>
    </row>
    <row r="77" spans="1:60" s="2" customFormat="1" x14ac:dyDescent="0.15">
      <c r="A77" s="36">
        <v>74</v>
      </c>
      <c r="B77" s="11">
        <v>130906246</v>
      </c>
      <c r="C77" s="12" t="s">
        <v>115</v>
      </c>
      <c r="D77" s="13">
        <v>81</v>
      </c>
      <c r="E77" s="13">
        <v>74</v>
      </c>
      <c r="F77" s="13">
        <v>73</v>
      </c>
      <c r="G77" s="13">
        <v>61</v>
      </c>
      <c r="H77" s="13">
        <v>72</v>
      </c>
      <c r="I77" s="13">
        <v>80</v>
      </c>
      <c r="J77" s="13">
        <v>72</v>
      </c>
      <c r="K77" s="13">
        <v>91</v>
      </c>
      <c r="L77" s="13">
        <v>85</v>
      </c>
      <c r="M77" s="12" t="s">
        <v>21</v>
      </c>
      <c r="N77" s="13">
        <v>61</v>
      </c>
      <c r="O77" s="12" t="s">
        <v>21</v>
      </c>
      <c r="P77" s="12" t="s">
        <v>21</v>
      </c>
      <c r="Q77" s="12"/>
      <c r="R77" s="12"/>
      <c r="S77" s="12"/>
      <c r="T77" s="22"/>
      <c r="U77" s="27">
        <f>D77*2.5+E77*3+F77*2+G77*2+H77*3+I77*4+J77*2.5+K77*3+L77*2+N77*1.5</f>
        <v>1943</v>
      </c>
      <c r="V77" s="27">
        <v>25.5</v>
      </c>
      <c r="W77" s="27">
        <f>U77/V77</f>
        <v>76.196078431372555</v>
      </c>
      <c r="X77" s="9"/>
      <c r="Y77" s="11">
        <v>130906246</v>
      </c>
      <c r="Z77" s="12" t="s">
        <v>115</v>
      </c>
      <c r="AA77" s="13">
        <v>69</v>
      </c>
      <c r="AB77" s="13">
        <v>78</v>
      </c>
      <c r="AC77" s="13">
        <v>73</v>
      </c>
      <c r="AD77" s="13">
        <v>60</v>
      </c>
      <c r="AE77" s="13">
        <v>79</v>
      </c>
      <c r="AF77" s="11">
        <v>75</v>
      </c>
      <c r="AG77" s="13">
        <v>81</v>
      </c>
      <c r="AH77" s="13">
        <v>70</v>
      </c>
      <c r="AI77" s="12" t="s">
        <v>21</v>
      </c>
      <c r="AJ77" s="12" t="s">
        <v>21</v>
      </c>
      <c r="AK77" s="12" t="s">
        <v>21</v>
      </c>
      <c r="AL77" s="12" t="s">
        <v>21</v>
      </c>
      <c r="AM77" s="12" t="s">
        <v>21</v>
      </c>
      <c r="AN77" s="12" t="s">
        <v>21</v>
      </c>
      <c r="AO77" s="12" t="s">
        <v>21</v>
      </c>
      <c r="AP77" s="12" t="s">
        <v>21</v>
      </c>
      <c r="AQ77" s="12" t="s">
        <v>21</v>
      </c>
      <c r="AR77" s="13">
        <v>90</v>
      </c>
      <c r="AS77" s="12" t="s">
        <v>21</v>
      </c>
      <c r="AT77" s="12"/>
      <c r="AU77" s="12"/>
      <c r="AV77" s="12"/>
      <c r="AW77" s="12"/>
      <c r="AX77" s="12"/>
      <c r="AY77" s="12"/>
      <c r="AZ77" s="12"/>
      <c r="BA77" s="27">
        <f>AA77*1.5+AB77*2+AC77*1.5+AD77*3.5+AE77*6+AF77*1+AG77*2+AH77*3.5+AR77*2</f>
        <v>1715</v>
      </c>
      <c r="BB77" s="27">
        <v>23</v>
      </c>
      <c r="BC77" s="27">
        <f>BA77/BB77</f>
        <v>74.565217391304344</v>
      </c>
      <c r="BD77" s="29">
        <f>BA77+U77</f>
        <v>3658</v>
      </c>
      <c r="BE77" s="29">
        <f>BB77+V77</f>
        <v>48.5</v>
      </c>
      <c r="BF77" s="29">
        <f>BD77/BE77</f>
        <v>75.422680412371136</v>
      </c>
      <c r="BG77" s="29">
        <v>0</v>
      </c>
      <c r="BH77" s="30">
        <f>BD77/BE77+BG77</f>
        <v>75.422680412371136</v>
      </c>
    </row>
    <row r="78" spans="1:60" s="2" customFormat="1" x14ac:dyDescent="0.15">
      <c r="A78" s="31">
        <v>75</v>
      </c>
      <c r="B78" s="11">
        <v>130906137</v>
      </c>
      <c r="C78" s="12" t="s">
        <v>62</v>
      </c>
      <c r="D78" s="13">
        <v>76</v>
      </c>
      <c r="E78" s="13">
        <v>90</v>
      </c>
      <c r="F78" s="13">
        <v>80</v>
      </c>
      <c r="G78" s="13">
        <v>71</v>
      </c>
      <c r="H78" s="13">
        <v>72</v>
      </c>
      <c r="I78" s="13">
        <v>75</v>
      </c>
      <c r="J78" s="13">
        <v>65</v>
      </c>
      <c r="K78" s="13">
        <v>96</v>
      </c>
      <c r="L78" s="12" t="s">
        <v>21</v>
      </c>
      <c r="M78" s="13">
        <v>76</v>
      </c>
      <c r="N78" s="12" t="s">
        <v>21</v>
      </c>
      <c r="O78" s="12" t="s">
        <v>21</v>
      </c>
      <c r="P78" s="12" t="s">
        <v>21</v>
      </c>
      <c r="Q78" s="12"/>
      <c r="R78" s="12"/>
      <c r="S78" s="12"/>
      <c r="T78" s="22"/>
      <c r="U78" s="27">
        <f>D78*2.5+E78*3+F78*2+G78*2+H78*3+I78*4+J78*2.5+K78*3+M78*2</f>
        <v>1880.5</v>
      </c>
      <c r="V78" s="27">
        <v>24</v>
      </c>
      <c r="W78" s="27">
        <f>U78/V78</f>
        <v>78.354166666666671</v>
      </c>
      <c r="X78" s="9"/>
      <c r="Y78" s="11">
        <v>130906137</v>
      </c>
      <c r="Z78" s="32" t="s">
        <v>62</v>
      </c>
      <c r="AA78" s="13">
        <v>73</v>
      </c>
      <c r="AB78" s="13">
        <v>66</v>
      </c>
      <c r="AC78" s="13">
        <v>82</v>
      </c>
      <c r="AD78" s="13">
        <v>69</v>
      </c>
      <c r="AE78" s="13">
        <v>87</v>
      </c>
      <c r="AF78" s="11">
        <v>75</v>
      </c>
      <c r="AG78" s="13">
        <v>82</v>
      </c>
      <c r="AH78" s="13">
        <v>35</v>
      </c>
      <c r="AI78" s="13">
        <v>83</v>
      </c>
      <c r="AJ78" s="12" t="s">
        <v>21</v>
      </c>
      <c r="AK78" s="12" t="s">
        <v>21</v>
      </c>
      <c r="AL78" s="12" t="s">
        <v>21</v>
      </c>
      <c r="AM78" s="12" t="s">
        <v>21</v>
      </c>
      <c r="AN78" s="12" t="s">
        <v>21</v>
      </c>
      <c r="AO78" s="12" t="s">
        <v>21</v>
      </c>
      <c r="AP78" s="12" t="s">
        <v>21</v>
      </c>
      <c r="AQ78" s="12" t="s">
        <v>21</v>
      </c>
      <c r="AR78" s="12" t="s">
        <v>21</v>
      </c>
      <c r="AS78" s="12" t="s">
        <v>21</v>
      </c>
      <c r="AT78" s="12"/>
      <c r="AU78" s="12"/>
      <c r="AV78" s="12"/>
      <c r="AW78" s="12"/>
      <c r="AX78" s="12"/>
      <c r="AY78" s="12"/>
      <c r="AZ78" s="12"/>
      <c r="BA78" s="27">
        <f>AA78*1.5+AB78*2+AC78*1.5+AD78*3.5+AE78*6+AF78*1+AG78*2+AH78*3.5+AI78*2</f>
        <v>1655.5</v>
      </c>
      <c r="BB78" s="27">
        <v>23</v>
      </c>
      <c r="BC78" s="27">
        <f>BA78/BB78</f>
        <v>71.978260869565219</v>
      </c>
      <c r="BD78" s="29">
        <f>BA78+U78</f>
        <v>3536</v>
      </c>
      <c r="BE78" s="29">
        <f>BB78+V78</f>
        <v>47</v>
      </c>
      <c r="BF78" s="29">
        <f>BD78/BE78</f>
        <v>75.234042553191486</v>
      </c>
      <c r="BG78" s="29">
        <v>0</v>
      </c>
      <c r="BH78" s="30">
        <f>BD78/BE78+BG78</f>
        <v>75.234042553191486</v>
      </c>
    </row>
    <row r="79" spans="1:60" s="2" customFormat="1" x14ac:dyDescent="0.15">
      <c r="A79" s="31">
        <v>76</v>
      </c>
      <c r="B79" s="11">
        <v>131410134</v>
      </c>
      <c r="C79" s="32" t="s">
        <v>168</v>
      </c>
      <c r="D79" s="13">
        <v>77</v>
      </c>
      <c r="E79" s="13">
        <v>80</v>
      </c>
      <c r="F79" s="13">
        <v>83</v>
      </c>
      <c r="G79" s="13">
        <v>75</v>
      </c>
      <c r="H79" s="13">
        <v>69</v>
      </c>
      <c r="I79" s="13">
        <v>85</v>
      </c>
      <c r="J79" s="13">
        <v>77</v>
      </c>
      <c r="K79" s="13">
        <v>83</v>
      </c>
      <c r="L79" s="12" t="s">
        <v>21</v>
      </c>
      <c r="M79" s="12" t="s">
        <v>21</v>
      </c>
      <c r="N79" s="13">
        <v>71</v>
      </c>
      <c r="O79" s="12" t="s">
        <v>21</v>
      </c>
      <c r="P79" s="12" t="s">
        <v>21</v>
      </c>
      <c r="Q79" s="14" t="s">
        <v>21</v>
      </c>
      <c r="R79" s="15">
        <v>72</v>
      </c>
      <c r="S79" s="14" t="s">
        <v>21</v>
      </c>
      <c r="T79" s="25" t="s">
        <v>21</v>
      </c>
      <c r="U79" s="27">
        <f>D79*2.5+E79*3+F79*2+G79*2+H79*3+I79*4+J79*2.5+K79*3+N79*1.5+R79*4.5</f>
        <v>2167.5</v>
      </c>
      <c r="V79" s="27">
        <v>28</v>
      </c>
      <c r="W79" s="27">
        <f>U79/V79</f>
        <v>77.410714285714292</v>
      </c>
      <c r="X79" s="9"/>
      <c r="Y79" s="11">
        <v>131410134</v>
      </c>
      <c r="Z79" s="12" t="s">
        <v>168</v>
      </c>
      <c r="AA79" s="13">
        <v>65</v>
      </c>
      <c r="AB79" s="13">
        <v>72</v>
      </c>
      <c r="AC79" s="13">
        <v>84</v>
      </c>
      <c r="AD79" s="13">
        <v>76</v>
      </c>
      <c r="AE79" s="13">
        <v>82</v>
      </c>
      <c r="AF79" s="11">
        <v>75</v>
      </c>
      <c r="AG79" s="13">
        <v>79</v>
      </c>
      <c r="AH79" s="13">
        <v>70</v>
      </c>
      <c r="AI79" s="13">
        <v>78</v>
      </c>
      <c r="AJ79" s="12" t="s">
        <v>21</v>
      </c>
      <c r="AK79" s="12" t="s">
        <v>21</v>
      </c>
      <c r="AL79" s="12" t="s">
        <v>21</v>
      </c>
      <c r="AM79" s="12" t="s">
        <v>21</v>
      </c>
      <c r="AN79" s="12" t="s">
        <v>21</v>
      </c>
      <c r="AO79" s="12" t="s">
        <v>21</v>
      </c>
      <c r="AP79" s="12" t="s">
        <v>21</v>
      </c>
      <c r="AQ79" s="12" t="s">
        <v>21</v>
      </c>
      <c r="AR79" s="12" t="s">
        <v>21</v>
      </c>
      <c r="AS79" s="12" t="s">
        <v>21</v>
      </c>
      <c r="AT79" s="18" t="s">
        <v>21</v>
      </c>
      <c r="AU79" s="15">
        <v>56</v>
      </c>
      <c r="AV79" s="15">
        <v>84</v>
      </c>
      <c r="AW79" s="14" t="s">
        <v>21</v>
      </c>
      <c r="AX79" s="15">
        <v>72</v>
      </c>
      <c r="AY79" s="14" t="s">
        <v>21</v>
      </c>
      <c r="AZ79" s="15">
        <v>55</v>
      </c>
      <c r="BA79" s="27">
        <f>AA79*1.5+AB79*2+AC79*1.5+AD79*3.5+AE79*6+AF79*1+AG79*2+AH79*3.5+AI79*2+AU79*3+AV79*2+AX79*2+AZ79*2.5</f>
        <v>2377</v>
      </c>
      <c r="BB79" s="27">
        <v>32.5</v>
      </c>
      <c r="BC79" s="27">
        <f>BA79/BB79</f>
        <v>73.138461538461542</v>
      </c>
      <c r="BD79" s="29">
        <f>BA79+U79</f>
        <v>4544.5</v>
      </c>
      <c r="BE79" s="29">
        <f>BB79+V79</f>
        <v>60.5</v>
      </c>
      <c r="BF79" s="29">
        <f>BD79/BE79</f>
        <v>75.115702479338836</v>
      </c>
      <c r="BG79" s="29">
        <v>0</v>
      </c>
      <c r="BH79" s="30">
        <f>BD79/BE79+BG79</f>
        <v>75.115702479338836</v>
      </c>
    </row>
    <row r="80" spans="1:60" s="2" customFormat="1" x14ac:dyDescent="0.15">
      <c r="A80" s="20">
        <v>77</v>
      </c>
      <c r="B80" s="11">
        <v>130906304</v>
      </c>
      <c r="C80" s="12" t="s">
        <v>120</v>
      </c>
      <c r="D80" s="13">
        <v>60</v>
      </c>
      <c r="E80" s="13">
        <v>84</v>
      </c>
      <c r="F80" s="13">
        <v>65</v>
      </c>
      <c r="G80" s="13">
        <v>61</v>
      </c>
      <c r="H80" s="13">
        <v>69</v>
      </c>
      <c r="I80" s="13">
        <v>80</v>
      </c>
      <c r="J80" s="13">
        <v>71</v>
      </c>
      <c r="K80" s="13">
        <v>65</v>
      </c>
      <c r="L80" s="12" t="s">
        <v>21</v>
      </c>
      <c r="M80" s="13">
        <v>86</v>
      </c>
      <c r="N80" s="12" t="s">
        <v>21</v>
      </c>
      <c r="O80" s="12" t="s">
        <v>21</v>
      </c>
      <c r="P80" s="12" t="s">
        <v>21</v>
      </c>
      <c r="Q80" s="12"/>
      <c r="R80" s="12"/>
      <c r="S80" s="12"/>
      <c r="T80" s="22"/>
      <c r="U80" s="27">
        <f>D80*2.5+E80*3+F80*2+G80*2+H80*3+I80*4+J80*2.5+K80*3+M80*2</f>
        <v>1725.5</v>
      </c>
      <c r="V80" s="27">
        <v>24</v>
      </c>
      <c r="W80" s="27">
        <f>U80/V80</f>
        <v>71.895833333333329</v>
      </c>
      <c r="X80" s="9"/>
      <c r="Y80" s="11">
        <v>130906304</v>
      </c>
      <c r="Z80" s="12" t="s">
        <v>120</v>
      </c>
      <c r="AA80" s="13">
        <v>67</v>
      </c>
      <c r="AB80" s="13">
        <v>62</v>
      </c>
      <c r="AC80" s="13">
        <v>64</v>
      </c>
      <c r="AD80" s="13">
        <v>83</v>
      </c>
      <c r="AE80" s="13">
        <v>87</v>
      </c>
      <c r="AF80" s="11">
        <v>85</v>
      </c>
      <c r="AG80" s="13">
        <v>76</v>
      </c>
      <c r="AH80" s="13">
        <v>77</v>
      </c>
      <c r="AI80" s="13">
        <v>82</v>
      </c>
      <c r="AJ80" s="12" t="s">
        <v>21</v>
      </c>
      <c r="AK80" s="12" t="s">
        <v>21</v>
      </c>
      <c r="AL80" s="12" t="s">
        <v>21</v>
      </c>
      <c r="AM80" s="12" t="s">
        <v>21</v>
      </c>
      <c r="AN80" s="12" t="s">
        <v>21</v>
      </c>
      <c r="AO80" s="12" t="s">
        <v>21</v>
      </c>
      <c r="AP80" s="12" t="s">
        <v>21</v>
      </c>
      <c r="AQ80" s="12" t="s">
        <v>21</v>
      </c>
      <c r="AR80" s="12" t="s">
        <v>21</v>
      </c>
      <c r="AS80" s="12" t="s">
        <v>21</v>
      </c>
      <c r="AT80" s="12"/>
      <c r="AU80" s="12"/>
      <c r="AV80" s="12"/>
      <c r="AW80" s="12"/>
      <c r="AX80" s="12"/>
      <c r="AY80" s="12"/>
      <c r="AZ80" s="12"/>
      <c r="BA80" s="27">
        <f>AA80*1.5+AB80*2+AC80*1.5+AD80*3.5+AE80*6+AF80*1+AG80*2+AH80*3.5+AI80*2</f>
        <v>1803.5</v>
      </c>
      <c r="BB80" s="27">
        <v>23</v>
      </c>
      <c r="BC80" s="27">
        <f>BA80/BB80</f>
        <v>78.413043478260875</v>
      </c>
      <c r="BD80" s="29">
        <f>BA80+U80</f>
        <v>3529</v>
      </c>
      <c r="BE80" s="29">
        <f>BB80+V80</f>
        <v>47</v>
      </c>
      <c r="BF80" s="29">
        <f>BD80/BE80</f>
        <v>75.085106382978722</v>
      </c>
      <c r="BG80" s="29">
        <v>0</v>
      </c>
      <c r="BH80" s="30">
        <f>BD80/BE80+BG80</f>
        <v>75.085106382978722</v>
      </c>
    </row>
    <row r="81" spans="1:60" s="2" customFormat="1" x14ac:dyDescent="0.15">
      <c r="A81" s="20">
        <v>78</v>
      </c>
      <c r="B81" s="11">
        <v>130906328</v>
      </c>
      <c r="C81" s="12" t="s">
        <v>144</v>
      </c>
      <c r="D81" s="13">
        <v>60</v>
      </c>
      <c r="E81" s="13">
        <v>74</v>
      </c>
      <c r="F81" s="13">
        <v>69</v>
      </c>
      <c r="G81" s="13">
        <v>61</v>
      </c>
      <c r="H81" s="13">
        <v>79</v>
      </c>
      <c r="I81" s="13">
        <v>76</v>
      </c>
      <c r="J81" s="13">
        <v>91</v>
      </c>
      <c r="K81" s="13">
        <v>84</v>
      </c>
      <c r="L81" s="13">
        <v>89</v>
      </c>
      <c r="M81" s="13">
        <v>86</v>
      </c>
      <c r="N81" s="12" t="s">
        <v>21</v>
      </c>
      <c r="O81" s="12" t="s">
        <v>21</v>
      </c>
      <c r="P81" s="12" t="s">
        <v>21</v>
      </c>
      <c r="Q81" s="12"/>
      <c r="R81" s="12"/>
      <c r="S81" s="12"/>
      <c r="T81" s="22"/>
      <c r="U81" s="27">
        <f>D81*2.5+E81*3+F81*2+G81*2+H81*3+I81*4+J81*2.5+K81*3+L81*2+M81*2</f>
        <v>2002.5</v>
      </c>
      <c r="V81" s="27">
        <v>26</v>
      </c>
      <c r="W81" s="27">
        <f>U81/V81</f>
        <v>77.019230769230774</v>
      </c>
      <c r="X81" s="9"/>
      <c r="Y81" s="11">
        <v>130906328</v>
      </c>
      <c r="Z81" s="12" t="s">
        <v>144</v>
      </c>
      <c r="AA81" s="13">
        <v>62</v>
      </c>
      <c r="AB81" s="13">
        <v>78</v>
      </c>
      <c r="AC81" s="13">
        <v>77</v>
      </c>
      <c r="AD81" s="13">
        <v>61</v>
      </c>
      <c r="AE81" s="13">
        <v>80</v>
      </c>
      <c r="AF81" s="11">
        <v>85</v>
      </c>
      <c r="AG81" s="13">
        <v>84</v>
      </c>
      <c r="AH81" s="13">
        <v>61</v>
      </c>
      <c r="AI81" s="12" t="s">
        <v>21</v>
      </c>
      <c r="AJ81" s="12" t="s">
        <v>21</v>
      </c>
      <c r="AK81" s="12" t="s">
        <v>21</v>
      </c>
      <c r="AL81" s="12" t="s">
        <v>21</v>
      </c>
      <c r="AM81" s="12" t="s">
        <v>21</v>
      </c>
      <c r="AN81" s="12" t="s">
        <v>21</v>
      </c>
      <c r="AO81" s="12" t="s">
        <v>21</v>
      </c>
      <c r="AP81" s="12" t="s">
        <v>21</v>
      </c>
      <c r="AQ81" s="12" t="s">
        <v>21</v>
      </c>
      <c r="AR81" s="12" t="s">
        <v>21</v>
      </c>
      <c r="AS81" s="12" t="s">
        <v>21</v>
      </c>
      <c r="AT81" s="12"/>
      <c r="AU81" s="12"/>
      <c r="AV81" s="12"/>
      <c r="AW81" s="12"/>
      <c r="AX81" s="12"/>
      <c r="AY81" s="12"/>
      <c r="AZ81" s="12"/>
      <c r="BA81" s="27">
        <f>AA81*1.5+AB81*2+AC81*1.5+AD81*3.5+AE81*6+AF81*1+AG81*2+AH81*3.5</f>
        <v>1524.5</v>
      </c>
      <c r="BB81" s="27">
        <v>21</v>
      </c>
      <c r="BC81" s="27">
        <f>BA81/BB81</f>
        <v>72.595238095238102</v>
      </c>
      <c r="BD81" s="29">
        <f>BA81+U81</f>
        <v>3527</v>
      </c>
      <c r="BE81" s="29">
        <f>BB81+V81</f>
        <v>47</v>
      </c>
      <c r="BF81" s="29">
        <f>BD81/BE81</f>
        <v>75.042553191489361</v>
      </c>
      <c r="BG81" s="29">
        <v>0</v>
      </c>
      <c r="BH81" s="30">
        <f>BD81/BE81+BG81</f>
        <v>75.042553191489361</v>
      </c>
    </row>
    <row r="82" spans="1:60" s="2" customFormat="1" x14ac:dyDescent="0.15">
      <c r="A82" s="36">
        <v>79</v>
      </c>
      <c r="B82" s="11">
        <v>130906316</v>
      </c>
      <c r="C82" s="12" t="s">
        <v>132</v>
      </c>
      <c r="D82" s="13">
        <v>71</v>
      </c>
      <c r="E82" s="13">
        <v>78</v>
      </c>
      <c r="F82" s="13">
        <v>64</v>
      </c>
      <c r="G82" s="13">
        <v>63</v>
      </c>
      <c r="H82" s="13">
        <v>74</v>
      </c>
      <c r="I82" s="13">
        <v>73</v>
      </c>
      <c r="J82" s="13">
        <v>72</v>
      </c>
      <c r="K82" s="13">
        <v>75</v>
      </c>
      <c r="L82" s="13">
        <v>84</v>
      </c>
      <c r="M82" s="13">
        <v>80</v>
      </c>
      <c r="N82" s="12" t="s">
        <v>21</v>
      </c>
      <c r="O82" s="12" t="s">
        <v>21</v>
      </c>
      <c r="P82" s="12" t="s">
        <v>21</v>
      </c>
      <c r="Q82" s="12"/>
      <c r="R82" s="12"/>
      <c r="S82" s="12"/>
      <c r="T82" s="22"/>
      <c r="U82" s="27">
        <f>D82*2.5+E82*3+F82*2+G82*2+H82*3+I82*4+J82*2.5+K82*3+L82*2+M82*2</f>
        <v>1912.5</v>
      </c>
      <c r="V82" s="27">
        <v>26</v>
      </c>
      <c r="W82" s="27">
        <f>U82/V82</f>
        <v>73.557692307692307</v>
      </c>
      <c r="X82" s="9"/>
      <c r="Y82" s="11">
        <v>130906316</v>
      </c>
      <c r="Z82" s="12" t="s">
        <v>132</v>
      </c>
      <c r="AA82" s="13">
        <v>65</v>
      </c>
      <c r="AB82" s="13">
        <v>82</v>
      </c>
      <c r="AC82" s="13">
        <v>81</v>
      </c>
      <c r="AD82" s="13">
        <v>74</v>
      </c>
      <c r="AE82" s="13">
        <v>76</v>
      </c>
      <c r="AF82" s="11">
        <v>85</v>
      </c>
      <c r="AG82" s="13">
        <v>75</v>
      </c>
      <c r="AH82" s="13">
        <v>77</v>
      </c>
      <c r="AI82" s="12" t="s">
        <v>21</v>
      </c>
      <c r="AJ82" s="12" t="s">
        <v>21</v>
      </c>
      <c r="AK82" s="12" t="s">
        <v>21</v>
      </c>
      <c r="AL82" s="12" t="s">
        <v>21</v>
      </c>
      <c r="AM82" s="12" t="s">
        <v>21</v>
      </c>
      <c r="AN82" s="12" t="s">
        <v>21</v>
      </c>
      <c r="AO82" s="12" t="s">
        <v>21</v>
      </c>
      <c r="AP82" s="12" t="s">
        <v>21</v>
      </c>
      <c r="AQ82" s="12" t="s">
        <v>21</v>
      </c>
      <c r="AR82" s="12" t="s">
        <v>21</v>
      </c>
      <c r="AS82" s="12" t="s">
        <v>21</v>
      </c>
      <c r="AT82" s="12"/>
      <c r="AU82" s="12"/>
      <c r="AV82" s="12"/>
      <c r="AW82" s="12"/>
      <c r="AX82" s="12"/>
      <c r="AY82" s="12"/>
      <c r="AZ82" s="12"/>
      <c r="BA82" s="27">
        <f>AA82*1.5+AB82*2+AC82*1.5+AD82*3.5+AE82*6+AF82*1+AG82*2+AH82*3.5</f>
        <v>1602.5</v>
      </c>
      <c r="BB82" s="27">
        <v>21</v>
      </c>
      <c r="BC82" s="27">
        <f>BA82/BB82</f>
        <v>76.30952380952381</v>
      </c>
      <c r="BD82" s="29">
        <f>BA82+U82</f>
        <v>3515</v>
      </c>
      <c r="BE82" s="29">
        <f>BB82+V82</f>
        <v>47</v>
      </c>
      <c r="BF82" s="29">
        <f>BD82/BE82</f>
        <v>74.787234042553195</v>
      </c>
      <c r="BG82" s="29">
        <v>0</v>
      </c>
      <c r="BH82" s="30">
        <f>BD82/BE82+BG82</f>
        <v>74.787234042553195</v>
      </c>
    </row>
    <row r="83" spans="1:60" s="2" customFormat="1" x14ac:dyDescent="0.15">
      <c r="A83" s="31">
        <v>80</v>
      </c>
      <c r="B83" s="11">
        <v>130906340</v>
      </c>
      <c r="C83" s="12" t="s">
        <v>156</v>
      </c>
      <c r="D83" s="13">
        <v>72</v>
      </c>
      <c r="E83" s="33">
        <v>90</v>
      </c>
      <c r="F83" s="13">
        <v>74</v>
      </c>
      <c r="G83" s="13">
        <v>73</v>
      </c>
      <c r="H83" s="13">
        <v>75</v>
      </c>
      <c r="I83" s="13">
        <v>72</v>
      </c>
      <c r="J83" s="13">
        <v>60</v>
      </c>
      <c r="K83" s="13">
        <v>92</v>
      </c>
      <c r="L83" s="13">
        <v>91</v>
      </c>
      <c r="M83" s="13">
        <v>86</v>
      </c>
      <c r="N83" s="12" t="s">
        <v>21</v>
      </c>
      <c r="O83" s="12" t="s">
        <v>21</v>
      </c>
      <c r="P83" s="12" t="s">
        <v>21</v>
      </c>
      <c r="Q83" s="12"/>
      <c r="R83" s="12"/>
      <c r="S83" s="12"/>
      <c r="T83" s="22"/>
      <c r="U83" s="27">
        <f>D83*2.5+E83*3+F83*2+G83*2+H83*3+I83*4+J83*2.5+K83*3+L83*2+M83*2</f>
        <v>2037</v>
      </c>
      <c r="V83" s="27">
        <v>26</v>
      </c>
      <c r="W83" s="27">
        <f>U83/V83</f>
        <v>78.34615384615384</v>
      </c>
      <c r="X83" s="9"/>
      <c r="Y83" s="11">
        <v>130906340</v>
      </c>
      <c r="Z83" s="32" t="s">
        <v>156</v>
      </c>
      <c r="AA83" s="13">
        <v>78</v>
      </c>
      <c r="AB83" s="13">
        <v>62</v>
      </c>
      <c r="AC83" s="13">
        <v>81</v>
      </c>
      <c r="AD83" s="13">
        <v>40</v>
      </c>
      <c r="AE83" s="13">
        <v>79</v>
      </c>
      <c r="AF83" s="11">
        <v>85</v>
      </c>
      <c r="AG83" s="13">
        <v>85</v>
      </c>
      <c r="AH83" s="13">
        <v>67</v>
      </c>
      <c r="AI83" s="12" t="s">
        <v>21</v>
      </c>
      <c r="AJ83" s="12" t="s">
        <v>21</v>
      </c>
      <c r="AK83" s="12" t="s">
        <v>21</v>
      </c>
      <c r="AL83" s="12" t="s">
        <v>21</v>
      </c>
      <c r="AM83" s="12" t="s">
        <v>21</v>
      </c>
      <c r="AN83" s="12" t="s">
        <v>21</v>
      </c>
      <c r="AO83" s="12" t="s">
        <v>21</v>
      </c>
      <c r="AP83" s="12" t="s">
        <v>21</v>
      </c>
      <c r="AQ83" s="12" t="s">
        <v>21</v>
      </c>
      <c r="AR83" s="12" t="s">
        <v>21</v>
      </c>
      <c r="AS83" s="12" t="s">
        <v>21</v>
      </c>
      <c r="AT83" s="12"/>
      <c r="AU83" s="12"/>
      <c r="AV83" s="12"/>
      <c r="AW83" s="12"/>
      <c r="AX83" s="12"/>
      <c r="AY83" s="12"/>
      <c r="AZ83" s="12"/>
      <c r="BA83" s="27">
        <f>AA83*1.5+AB83*2+AC83*1.5+AD83*3.5+AE83*6+AF83*1+AG83*2+AH83*3.5</f>
        <v>1466</v>
      </c>
      <c r="BB83" s="27">
        <v>21</v>
      </c>
      <c r="BC83" s="27">
        <f>BA83/BB83</f>
        <v>69.80952380952381</v>
      </c>
      <c r="BD83" s="29">
        <f>BA83+U83</f>
        <v>3503</v>
      </c>
      <c r="BE83" s="29">
        <f>BB83+V83</f>
        <v>47</v>
      </c>
      <c r="BF83" s="29">
        <f>BD83/BE83</f>
        <v>74.531914893617028</v>
      </c>
      <c r="BG83" s="29">
        <v>0</v>
      </c>
      <c r="BH83" s="30">
        <f>BD83/BE83+BG83</f>
        <v>74.531914893617028</v>
      </c>
    </row>
    <row r="84" spans="1:60" s="2" customFormat="1" x14ac:dyDescent="0.15">
      <c r="A84" s="31">
        <v>81</v>
      </c>
      <c r="B84" s="11">
        <v>130906127</v>
      </c>
      <c r="C84" s="12" t="s">
        <v>52</v>
      </c>
      <c r="D84" s="13">
        <v>79</v>
      </c>
      <c r="E84" s="13">
        <v>76</v>
      </c>
      <c r="F84" s="13">
        <v>70</v>
      </c>
      <c r="G84" s="13">
        <v>61</v>
      </c>
      <c r="H84" s="13">
        <v>67</v>
      </c>
      <c r="I84" s="13">
        <v>72</v>
      </c>
      <c r="J84" s="13">
        <v>75</v>
      </c>
      <c r="K84" s="13">
        <v>90</v>
      </c>
      <c r="L84" s="12" t="s">
        <v>21</v>
      </c>
      <c r="M84" s="12" t="s">
        <v>21</v>
      </c>
      <c r="N84" s="12" t="s">
        <v>21</v>
      </c>
      <c r="O84" s="12" t="s">
        <v>21</v>
      </c>
      <c r="P84" s="12" t="s">
        <v>21</v>
      </c>
      <c r="Q84" s="12"/>
      <c r="R84" s="12"/>
      <c r="S84" s="12"/>
      <c r="T84" s="22"/>
      <c r="U84" s="27">
        <f>D84*2.5+E84*3+F84*2+G84*2+H84*3+I84*4+J84*2.5+K84*3</f>
        <v>1634</v>
      </c>
      <c r="V84" s="27">
        <v>22</v>
      </c>
      <c r="W84" s="27">
        <f>U84/V84</f>
        <v>74.272727272727266</v>
      </c>
      <c r="X84" s="9"/>
      <c r="Y84" s="11">
        <v>130906127</v>
      </c>
      <c r="Z84" s="32" t="s">
        <v>52</v>
      </c>
      <c r="AA84" s="13">
        <v>78</v>
      </c>
      <c r="AB84" s="13">
        <v>75</v>
      </c>
      <c r="AC84" s="13">
        <v>89</v>
      </c>
      <c r="AD84" s="13">
        <v>61</v>
      </c>
      <c r="AE84" s="13">
        <v>89</v>
      </c>
      <c r="AF84" s="11">
        <v>85</v>
      </c>
      <c r="AG84" s="13">
        <v>78</v>
      </c>
      <c r="AH84" s="13">
        <v>48</v>
      </c>
      <c r="AI84" s="13">
        <v>74</v>
      </c>
      <c r="AJ84" s="12" t="s">
        <v>21</v>
      </c>
      <c r="AK84" s="12" t="s">
        <v>21</v>
      </c>
      <c r="AL84" s="12" t="s">
        <v>21</v>
      </c>
      <c r="AM84" s="12" t="s">
        <v>21</v>
      </c>
      <c r="AN84" s="12" t="s">
        <v>21</v>
      </c>
      <c r="AO84" s="12" t="s">
        <v>21</v>
      </c>
      <c r="AP84" s="12" t="s">
        <v>21</v>
      </c>
      <c r="AQ84" s="12" t="s">
        <v>21</v>
      </c>
      <c r="AR84" s="13">
        <v>73</v>
      </c>
      <c r="AS84" s="12" t="s">
        <v>21</v>
      </c>
      <c r="AT84" s="12"/>
      <c r="AU84" s="12"/>
      <c r="AV84" s="12"/>
      <c r="AW84" s="12"/>
      <c r="AX84" s="12"/>
      <c r="AY84" s="12"/>
      <c r="AZ84" s="12"/>
      <c r="BA84" s="27">
        <f>AA84*1.5+AB84*2+AC84*1.5+AD84*3.5+AE84*6+AF84*1+AG84*2+AH84*3.5+AI84*2+AR84*2</f>
        <v>1851</v>
      </c>
      <c r="BB84" s="27">
        <v>25</v>
      </c>
      <c r="BC84" s="27">
        <f>BA84/BB84</f>
        <v>74.040000000000006</v>
      </c>
      <c r="BD84" s="29">
        <f>BA84+U84</f>
        <v>3485</v>
      </c>
      <c r="BE84" s="29">
        <f>BB84+V84</f>
        <v>47</v>
      </c>
      <c r="BF84" s="29">
        <f>BD84/BE84</f>
        <v>74.148936170212764</v>
      </c>
      <c r="BG84" s="29">
        <v>0</v>
      </c>
      <c r="BH84" s="30">
        <f>BD84/BE84+BG84</f>
        <v>74.148936170212764</v>
      </c>
    </row>
    <row r="85" spans="1:60" s="2" customFormat="1" x14ac:dyDescent="0.15">
      <c r="A85" s="31">
        <v>82</v>
      </c>
      <c r="B85" s="11">
        <v>130906248</v>
      </c>
      <c r="C85" s="32" t="s">
        <v>117</v>
      </c>
      <c r="D85" s="13">
        <v>74</v>
      </c>
      <c r="E85" s="13">
        <v>82</v>
      </c>
      <c r="F85" s="13">
        <v>62</v>
      </c>
      <c r="G85" s="13">
        <v>64</v>
      </c>
      <c r="H85" s="13">
        <v>79</v>
      </c>
      <c r="I85" s="13">
        <v>81</v>
      </c>
      <c r="J85" s="11">
        <v>42</v>
      </c>
      <c r="K85" s="13">
        <v>74</v>
      </c>
      <c r="L85" s="12" t="s">
        <v>21</v>
      </c>
      <c r="M85" s="12" t="s">
        <v>21</v>
      </c>
      <c r="N85" s="12" t="s">
        <v>21</v>
      </c>
      <c r="O85" s="12" t="s">
        <v>21</v>
      </c>
      <c r="P85" s="12" t="s">
        <v>21</v>
      </c>
      <c r="Q85" s="12"/>
      <c r="R85" s="12"/>
      <c r="S85" s="12"/>
      <c r="T85" s="22"/>
      <c r="U85" s="27">
        <f>D85*2.5+E85*3+F85*2+G85*2+H85*3+I85*4+J85*2.5+K85*3</f>
        <v>1571</v>
      </c>
      <c r="V85" s="27">
        <v>22</v>
      </c>
      <c r="W85" s="27">
        <f>U85/V85</f>
        <v>71.409090909090907</v>
      </c>
      <c r="X85" s="9"/>
      <c r="Y85" s="11">
        <v>130906248</v>
      </c>
      <c r="Z85" s="12" t="s">
        <v>117</v>
      </c>
      <c r="AA85" s="13">
        <v>64</v>
      </c>
      <c r="AB85" s="13">
        <v>81</v>
      </c>
      <c r="AC85" s="13">
        <v>81</v>
      </c>
      <c r="AD85" s="13">
        <v>74</v>
      </c>
      <c r="AE85" s="13">
        <v>86</v>
      </c>
      <c r="AF85" s="11">
        <v>85</v>
      </c>
      <c r="AG85" s="13">
        <v>84</v>
      </c>
      <c r="AH85" s="13">
        <v>60</v>
      </c>
      <c r="AI85" s="13">
        <v>74</v>
      </c>
      <c r="AJ85" s="12" t="s">
        <v>21</v>
      </c>
      <c r="AK85" s="12" t="s">
        <v>21</v>
      </c>
      <c r="AL85" s="12" t="s">
        <v>21</v>
      </c>
      <c r="AM85" s="12" t="s">
        <v>21</v>
      </c>
      <c r="AN85" s="12" t="s">
        <v>21</v>
      </c>
      <c r="AO85" s="12" t="s">
        <v>21</v>
      </c>
      <c r="AP85" s="12" t="s">
        <v>21</v>
      </c>
      <c r="AQ85" s="12" t="s">
        <v>21</v>
      </c>
      <c r="AR85" s="12" t="s">
        <v>21</v>
      </c>
      <c r="AS85" s="12" t="s">
        <v>21</v>
      </c>
      <c r="AT85" s="12"/>
      <c r="AU85" s="12"/>
      <c r="AV85" s="12"/>
      <c r="AW85" s="12"/>
      <c r="AX85" s="12"/>
      <c r="AY85" s="12"/>
      <c r="AZ85" s="12"/>
      <c r="BA85" s="27">
        <f>AA85*1.5+AB85*2+AC85*1.5+AD85*3.5+AE85*6+AF85*1+AG85*2+AH85*3.5+AI85*2</f>
        <v>1765.5</v>
      </c>
      <c r="BB85" s="27">
        <v>23</v>
      </c>
      <c r="BC85" s="27">
        <f>BA85/BB85</f>
        <v>76.760869565217391</v>
      </c>
      <c r="BD85" s="29">
        <f>BA85+U85</f>
        <v>3336.5</v>
      </c>
      <c r="BE85" s="29">
        <f>BB85+V85</f>
        <v>45</v>
      </c>
      <c r="BF85" s="29">
        <f>BD85/BE85</f>
        <v>74.144444444444446</v>
      </c>
      <c r="BG85" s="29">
        <v>0</v>
      </c>
      <c r="BH85" s="30">
        <f>BD85/BE85+BG85</f>
        <v>74.144444444444446</v>
      </c>
    </row>
    <row r="86" spans="1:60" s="2" customFormat="1" x14ac:dyDescent="0.15">
      <c r="A86" s="31">
        <v>83</v>
      </c>
      <c r="B86" s="11">
        <v>130906103</v>
      </c>
      <c r="C86" s="32" t="s">
        <v>29</v>
      </c>
      <c r="D86" s="13">
        <v>78</v>
      </c>
      <c r="E86" s="33">
        <v>79</v>
      </c>
      <c r="F86" s="13">
        <v>61</v>
      </c>
      <c r="G86" s="13">
        <v>66</v>
      </c>
      <c r="H86" s="13">
        <v>70</v>
      </c>
      <c r="I86" s="13">
        <v>81</v>
      </c>
      <c r="J86" s="11">
        <v>46</v>
      </c>
      <c r="K86" s="13">
        <v>68</v>
      </c>
      <c r="L86" s="13">
        <v>78</v>
      </c>
      <c r="M86" s="13">
        <v>82</v>
      </c>
      <c r="N86" s="12" t="s">
        <v>21</v>
      </c>
      <c r="O86" s="12" t="s">
        <v>21</v>
      </c>
      <c r="P86" s="12" t="s">
        <v>21</v>
      </c>
      <c r="Q86" s="14" t="s">
        <v>21</v>
      </c>
      <c r="R86" s="14" t="s">
        <v>21</v>
      </c>
      <c r="S86" s="15">
        <v>88</v>
      </c>
      <c r="T86" s="24">
        <v>80</v>
      </c>
      <c r="U86" s="27">
        <f>D86*2.5+E86*3+F86*2+G86*2+H86*3+I86*4+J86*2.5+K86*3+L86*2+M86*2+S86*3+T86*1.5</f>
        <v>2243</v>
      </c>
      <c r="V86" s="27">
        <v>30.5</v>
      </c>
      <c r="W86" s="27">
        <f>U86/V86</f>
        <v>73.540983606557376</v>
      </c>
      <c r="X86" s="9"/>
      <c r="Y86" s="11">
        <v>130906103</v>
      </c>
      <c r="Z86" s="12" t="s">
        <v>29</v>
      </c>
      <c r="AA86" s="13">
        <v>60</v>
      </c>
      <c r="AB86" s="13">
        <v>67</v>
      </c>
      <c r="AC86" s="13">
        <v>89</v>
      </c>
      <c r="AD86" s="13">
        <v>62</v>
      </c>
      <c r="AE86" s="13">
        <v>84</v>
      </c>
      <c r="AF86" s="11">
        <v>75</v>
      </c>
      <c r="AG86" s="13">
        <v>79</v>
      </c>
      <c r="AH86" s="13">
        <v>75</v>
      </c>
      <c r="AI86" s="12" t="s">
        <v>21</v>
      </c>
      <c r="AJ86" s="12" t="s">
        <v>21</v>
      </c>
      <c r="AK86" s="12" t="s">
        <v>21</v>
      </c>
      <c r="AL86" s="12" t="s">
        <v>21</v>
      </c>
      <c r="AM86" s="12" t="s">
        <v>21</v>
      </c>
      <c r="AN86" s="12" t="s">
        <v>21</v>
      </c>
      <c r="AO86" s="12" t="s">
        <v>21</v>
      </c>
      <c r="AP86" s="12" t="s">
        <v>21</v>
      </c>
      <c r="AQ86" s="12" t="s">
        <v>21</v>
      </c>
      <c r="AR86" s="12" t="s">
        <v>21</v>
      </c>
      <c r="AS86" s="12" t="s">
        <v>21</v>
      </c>
      <c r="AT86" s="12"/>
      <c r="AU86" s="12"/>
      <c r="AV86" s="12"/>
      <c r="AW86" s="12"/>
      <c r="AX86" s="12"/>
      <c r="AY86" s="12"/>
      <c r="AZ86" s="12"/>
      <c r="BA86" s="27">
        <f>AA86*1.5+AB86*2+AC86*1.5+AD86*3.5+AE86*6+AF86*1+AG86*2+AH86*3.5</f>
        <v>1574</v>
      </c>
      <c r="BB86" s="27">
        <v>21</v>
      </c>
      <c r="BC86" s="27">
        <f>BA86/BB86</f>
        <v>74.952380952380949</v>
      </c>
      <c r="BD86" s="29">
        <f>BA86+U86</f>
        <v>3817</v>
      </c>
      <c r="BE86" s="29">
        <f>BB86+V86</f>
        <v>51.5</v>
      </c>
      <c r="BF86" s="29">
        <f>BD86/BE86</f>
        <v>74.116504854368927</v>
      </c>
      <c r="BG86" s="29">
        <v>0</v>
      </c>
      <c r="BH86" s="30">
        <f>BD86/BE86+BG86</f>
        <v>74.116504854368927</v>
      </c>
    </row>
    <row r="87" spans="1:60" s="2" customFormat="1" x14ac:dyDescent="0.15">
      <c r="A87" s="31">
        <v>84</v>
      </c>
      <c r="B87" s="11">
        <v>130906239</v>
      </c>
      <c r="C87" s="32" t="s">
        <v>109</v>
      </c>
      <c r="D87" s="13">
        <v>67</v>
      </c>
      <c r="E87" s="13">
        <v>71</v>
      </c>
      <c r="F87" s="11">
        <v>53</v>
      </c>
      <c r="G87" s="11">
        <v>47</v>
      </c>
      <c r="H87" s="13">
        <v>63</v>
      </c>
      <c r="I87" s="13">
        <v>86</v>
      </c>
      <c r="J87" s="13">
        <v>60</v>
      </c>
      <c r="K87" s="13">
        <v>75</v>
      </c>
      <c r="L87" s="13">
        <v>85</v>
      </c>
      <c r="M87" s="13">
        <v>86</v>
      </c>
      <c r="N87" s="12" t="s">
        <v>21</v>
      </c>
      <c r="O87" s="12" t="s">
        <v>21</v>
      </c>
      <c r="P87" s="12" t="s">
        <v>21</v>
      </c>
      <c r="Q87" s="12"/>
      <c r="R87" s="12"/>
      <c r="S87" s="12"/>
      <c r="T87" s="22"/>
      <c r="U87" s="27">
        <f>D87*2.5+E87*3+F87*2+G87*2+H87*3+I87*4+J87*2.5+K87*3+L87*2+M87*2</f>
        <v>1830.5</v>
      </c>
      <c r="V87" s="27">
        <v>26</v>
      </c>
      <c r="W87" s="27">
        <f>U87/V87</f>
        <v>70.40384615384616</v>
      </c>
      <c r="X87" s="9"/>
      <c r="Y87" s="11">
        <v>130906239</v>
      </c>
      <c r="Z87" s="12" t="s">
        <v>109</v>
      </c>
      <c r="AA87" s="13">
        <v>62</v>
      </c>
      <c r="AB87" s="13">
        <v>76</v>
      </c>
      <c r="AC87" s="13">
        <v>89</v>
      </c>
      <c r="AD87" s="13">
        <v>67</v>
      </c>
      <c r="AE87" s="13">
        <v>90</v>
      </c>
      <c r="AF87" s="11">
        <v>85</v>
      </c>
      <c r="AG87" s="13">
        <v>87</v>
      </c>
      <c r="AH87" s="13">
        <v>65</v>
      </c>
      <c r="AI87" s="12" t="s">
        <v>21</v>
      </c>
      <c r="AJ87" s="12" t="s">
        <v>21</v>
      </c>
      <c r="AK87" s="12" t="s">
        <v>21</v>
      </c>
      <c r="AL87" s="12" t="s">
        <v>21</v>
      </c>
      <c r="AM87" s="12" t="s">
        <v>21</v>
      </c>
      <c r="AN87" s="12" t="s">
        <v>21</v>
      </c>
      <c r="AO87" s="12" t="s">
        <v>21</v>
      </c>
      <c r="AP87" s="12" t="s">
        <v>21</v>
      </c>
      <c r="AQ87" s="12" t="s">
        <v>21</v>
      </c>
      <c r="AR87" s="12" t="s">
        <v>21</v>
      </c>
      <c r="AS87" s="12" t="s">
        <v>21</v>
      </c>
      <c r="AT87" s="12"/>
      <c r="AU87" s="12"/>
      <c r="AV87" s="12"/>
      <c r="AW87" s="12"/>
      <c r="AX87" s="12"/>
      <c r="AY87" s="12"/>
      <c r="AZ87" s="12"/>
      <c r="BA87" s="27">
        <f>AA87*1.5+AB87*2+AC87*1.5+AD87*3.5+AE87*6+AF87*1+AG87*2+AH87*3.5</f>
        <v>1639.5</v>
      </c>
      <c r="BB87" s="27">
        <v>21</v>
      </c>
      <c r="BC87" s="27">
        <f>BA87/BB87</f>
        <v>78.071428571428569</v>
      </c>
      <c r="BD87" s="29">
        <f>BA87+U87</f>
        <v>3470</v>
      </c>
      <c r="BE87" s="29">
        <f>BB87+V87</f>
        <v>47</v>
      </c>
      <c r="BF87" s="29">
        <f>BD87/BE87</f>
        <v>73.829787234042556</v>
      </c>
      <c r="BG87" s="29">
        <v>0</v>
      </c>
      <c r="BH87" s="30">
        <f>BD87/BE87+BG87</f>
        <v>73.829787234042556</v>
      </c>
    </row>
    <row r="88" spans="1:60" s="2" customFormat="1" x14ac:dyDescent="0.15">
      <c r="A88" s="31">
        <v>85</v>
      </c>
      <c r="B88" s="11">
        <v>130906227</v>
      </c>
      <c r="C88" s="32" t="s">
        <v>97</v>
      </c>
      <c r="D88" s="13">
        <v>75</v>
      </c>
      <c r="E88" s="13">
        <v>84</v>
      </c>
      <c r="F88" s="11">
        <v>53</v>
      </c>
      <c r="G88" s="11">
        <v>4</v>
      </c>
      <c r="H88" s="13">
        <v>72</v>
      </c>
      <c r="I88" s="13">
        <v>76</v>
      </c>
      <c r="J88" s="13">
        <v>97</v>
      </c>
      <c r="K88" s="13">
        <v>92</v>
      </c>
      <c r="L88" s="13">
        <v>85</v>
      </c>
      <c r="M88" s="13">
        <v>88</v>
      </c>
      <c r="N88" s="12" t="s">
        <v>21</v>
      </c>
      <c r="O88" s="12" t="s">
        <v>21</v>
      </c>
      <c r="P88" s="12" t="s">
        <v>21</v>
      </c>
      <c r="Q88" s="12"/>
      <c r="R88" s="12"/>
      <c r="S88" s="12"/>
      <c r="T88" s="22"/>
      <c r="U88" s="27">
        <f>D88*2.5+E88*3+F88*2+G88*2+H88*3+I88*4+J88*2.5+K88*3+L88*2+M88*2</f>
        <v>1938</v>
      </c>
      <c r="V88" s="27">
        <v>26</v>
      </c>
      <c r="W88" s="27">
        <f>U88/V88</f>
        <v>74.538461538461533</v>
      </c>
      <c r="X88" s="9"/>
      <c r="Y88" s="11">
        <v>130906227</v>
      </c>
      <c r="Z88" s="32" t="s">
        <v>97</v>
      </c>
      <c r="AA88" s="13">
        <v>71</v>
      </c>
      <c r="AB88" s="13">
        <v>68</v>
      </c>
      <c r="AC88" s="13">
        <v>84</v>
      </c>
      <c r="AD88" s="13">
        <v>82</v>
      </c>
      <c r="AE88" s="13">
        <v>84</v>
      </c>
      <c r="AF88" s="11">
        <v>75</v>
      </c>
      <c r="AG88" s="13">
        <v>80</v>
      </c>
      <c r="AH88" s="13">
        <v>35</v>
      </c>
      <c r="AI88" s="12" t="s">
        <v>21</v>
      </c>
      <c r="AJ88" s="12" t="s">
        <v>21</v>
      </c>
      <c r="AK88" s="12" t="s">
        <v>21</v>
      </c>
      <c r="AL88" s="12" t="s">
        <v>21</v>
      </c>
      <c r="AM88" s="12" t="s">
        <v>21</v>
      </c>
      <c r="AN88" s="12" t="s">
        <v>21</v>
      </c>
      <c r="AO88" s="12" t="s">
        <v>21</v>
      </c>
      <c r="AP88" s="12" t="s">
        <v>21</v>
      </c>
      <c r="AQ88" s="12" t="s">
        <v>21</v>
      </c>
      <c r="AR88" s="12" t="s">
        <v>21</v>
      </c>
      <c r="AS88" s="12" t="s">
        <v>21</v>
      </c>
      <c r="AT88" s="12"/>
      <c r="AU88" s="12"/>
      <c r="AV88" s="12"/>
      <c r="AW88" s="12"/>
      <c r="AX88" s="12"/>
      <c r="AY88" s="12"/>
      <c r="AZ88" s="12"/>
      <c r="BA88" s="27">
        <f>AA88*1.5+AB88*2+AC88*1.5+AD88*3.5+AE88*6+AF88*1+AG88*2+AH88*3.5</f>
        <v>1517</v>
      </c>
      <c r="BB88" s="27">
        <v>21</v>
      </c>
      <c r="BC88" s="27">
        <f>BA88/BB88</f>
        <v>72.238095238095241</v>
      </c>
      <c r="BD88" s="29">
        <f>BA88+U88</f>
        <v>3455</v>
      </c>
      <c r="BE88" s="29">
        <f>BB88+V88</f>
        <v>47</v>
      </c>
      <c r="BF88" s="29">
        <f>BD88/BE88</f>
        <v>73.510638297872347</v>
      </c>
      <c r="BG88" s="29">
        <v>0</v>
      </c>
      <c r="BH88" s="30">
        <f>BD88/BE88+BG88</f>
        <v>73.510638297872347</v>
      </c>
    </row>
    <row r="89" spans="1:60" s="2" customFormat="1" x14ac:dyDescent="0.15">
      <c r="A89" s="31">
        <v>86</v>
      </c>
      <c r="B89" s="11">
        <v>130906101</v>
      </c>
      <c r="C89" s="12" t="s">
        <v>27</v>
      </c>
      <c r="D89" s="13">
        <v>77</v>
      </c>
      <c r="E89" s="13">
        <v>84</v>
      </c>
      <c r="F89" s="13">
        <v>71</v>
      </c>
      <c r="G89" s="13">
        <v>61</v>
      </c>
      <c r="H89" s="13">
        <v>77</v>
      </c>
      <c r="I89" s="13">
        <v>67</v>
      </c>
      <c r="J89" s="13">
        <v>60</v>
      </c>
      <c r="K89" s="13">
        <v>70</v>
      </c>
      <c r="L89" s="13">
        <v>81</v>
      </c>
      <c r="M89" s="13">
        <v>78</v>
      </c>
      <c r="N89" s="12" t="s">
        <v>21</v>
      </c>
      <c r="O89" s="12" t="s">
        <v>21</v>
      </c>
      <c r="P89" s="12" t="s">
        <v>21</v>
      </c>
      <c r="Q89" s="14" t="s">
        <v>21</v>
      </c>
      <c r="R89" s="14" t="s">
        <v>21</v>
      </c>
      <c r="S89" s="15">
        <v>88</v>
      </c>
      <c r="T89" s="24">
        <v>88</v>
      </c>
      <c r="U89" s="27">
        <f>D89*2.5+E89*3+F89*2+G89*2+H89*3+I89*4+J89*2.5+K89*3+L89*2+M89*2+S89*3+T89*1.5</f>
        <v>2281.5</v>
      </c>
      <c r="V89" s="27">
        <v>30.5</v>
      </c>
      <c r="W89" s="27">
        <f>U89/V89</f>
        <v>74.803278688524586</v>
      </c>
      <c r="X89" s="9"/>
      <c r="Y89" s="11">
        <v>130906101</v>
      </c>
      <c r="Z89" s="32" t="s">
        <v>27</v>
      </c>
      <c r="AA89" s="13">
        <v>70</v>
      </c>
      <c r="AB89" s="13">
        <v>73</v>
      </c>
      <c r="AC89" s="13">
        <v>82</v>
      </c>
      <c r="AD89" s="13">
        <v>26</v>
      </c>
      <c r="AE89" s="13">
        <v>91</v>
      </c>
      <c r="AF89" s="11">
        <v>85</v>
      </c>
      <c r="AG89" s="13">
        <v>79</v>
      </c>
      <c r="AH89" s="13">
        <v>70</v>
      </c>
      <c r="AI89" s="12" t="s">
        <v>21</v>
      </c>
      <c r="AJ89" s="12" t="s">
        <v>21</v>
      </c>
      <c r="AK89" s="12" t="s">
        <v>21</v>
      </c>
      <c r="AL89" s="12" t="s">
        <v>21</v>
      </c>
      <c r="AM89" s="12" t="s">
        <v>21</v>
      </c>
      <c r="AN89" s="12" t="s">
        <v>21</v>
      </c>
      <c r="AO89" s="12" t="s">
        <v>21</v>
      </c>
      <c r="AP89" s="12" t="s">
        <v>21</v>
      </c>
      <c r="AQ89" s="12" t="s">
        <v>21</v>
      </c>
      <c r="AR89" s="12" t="s">
        <v>21</v>
      </c>
      <c r="AS89" s="12" t="s">
        <v>21</v>
      </c>
      <c r="AT89" s="12"/>
      <c r="AU89" s="12"/>
      <c r="AV89" s="12"/>
      <c r="AW89" s="12"/>
      <c r="AX89" s="12"/>
      <c r="AY89" s="12"/>
      <c r="AZ89" s="12"/>
      <c r="BA89" s="27">
        <f>AA89*1.5+AB89*2+AC89*1.5+AD89*3.5+AE89*6+AF89*1+AG89*2+AH89*3.5</f>
        <v>1499</v>
      </c>
      <c r="BB89" s="27">
        <v>21</v>
      </c>
      <c r="BC89" s="27">
        <f>BA89/BB89</f>
        <v>71.38095238095238</v>
      </c>
      <c r="BD89" s="29">
        <f>BA89+U89</f>
        <v>3780.5</v>
      </c>
      <c r="BE89" s="29">
        <f>BB89+V89</f>
        <v>51.5</v>
      </c>
      <c r="BF89" s="29">
        <f>BD89/BE89</f>
        <v>73.407766990291265</v>
      </c>
      <c r="BG89" s="29">
        <v>0</v>
      </c>
      <c r="BH89" s="30">
        <f>BD89/BE89+BG89</f>
        <v>73.407766990291265</v>
      </c>
    </row>
    <row r="90" spans="1:60" s="2" customFormat="1" x14ac:dyDescent="0.15">
      <c r="A90" s="31">
        <v>87</v>
      </c>
      <c r="B90" s="11">
        <v>130906231</v>
      </c>
      <c r="C90" s="32" t="s">
        <v>101</v>
      </c>
      <c r="D90" s="13">
        <v>75</v>
      </c>
      <c r="E90" s="13">
        <v>85</v>
      </c>
      <c r="F90" s="13">
        <v>65</v>
      </c>
      <c r="G90" s="11">
        <v>51</v>
      </c>
      <c r="H90" s="13">
        <v>77</v>
      </c>
      <c r="I90" s="13">
        <v>70</v>
      </c>
      <c r="J90" s="11">
        <v>54</v>
      </c>
      <c r="K90" s="13">
        <v>63</v>
      </c>
      <c r="L90" s="12" t="s">
        <v>21</v>
      </c>
      <c r="M90" s="12" t="s">
        <v>21</v>
      </c>
      <c r="N90" s="13">
        <v>63</v>
      </c>
      <c r="O90" s="12" t="s">
        <v>21</v>
      </c>
      <c r="P90" s="12" t="s">
        <v>21</v>
      </c>
      <c r="Q90" s="12"/>
      <c r="R90" s="12"/>
      <c r="S90" s="12"/>
      <c r="T90" s="22"/>
      <c r="U90" s="27">
        <f>D90*2.5+E90*3+F90*2+G90*2+H90*3+I90*4+J90*2.5+K90*3+N90*1.5</f>
        <v>1604</v>
      </c>
      <c r="V90" s="27">
        <v>23.5</v>
      </c>
      <c r="W90" s="27">
        <f>U90/V90</f>
        <v>68.255319148936167</v>
      </c>
      <c r="X90" s="9"/>
      <c r="Y90" s="11">
        <v>130906231</v>
      </c>
      <c r="Z90" s="12" t="s">
        <v>101</v>
      </c>
      <c r="AA90" s="13">
        <v>62</v>
      </c>
      <c r="AB90" s="13">
        <v>62</v>
      </c>
      <c r="AC90" s="13">
        <v>76</v>
      </c>
      <c r="AD90" s="13">
        <v>77</v>
      </c>
      <c r="AE90" s="13">
        <v>88</v>
      </c>
      <c r="AF90" s="11">
        <v>85</v>
      </c>
      <c r="AG90" s="13">
        <v>77</v>
      </c>
      <c r="AH90" s="13">
        <v>78</v>
      </c>
      <c r="AI90" s="13">
        <v>75</v>
      </c>
      <c r="AJ90" s="12" t="s">
        <v>21</v>
      </c>
      <c r="AK90" s="12" t="s">
        <v>21</v>
      </c>
      <c r="AL90" s="12" t="s">
        <v>21</v>
      </c>
      <c r="AM90" s="12" t="s">
        <v>21</v>
      </c>
      <c r="AN90" s="12" t="s">
        <v>21</v>
      </c>
      <c r="AO90" s="12" t="s">
        <v>21</v>
      </c>
      <c r="AP90" s="12" t="s">
        <v>21</v>
      </c>
      <c r="AQ90" s="12" t="s">
        <v>21</v>
      </c>
      <c r="AR90" s="13">
        <v>81</v>
      </c>
      <c r="AS90" s="12" t="s">
        <v>21</v>
      </c>
      <c r="AT90" s="12"/>
      <c r="AU90" s="12"/>
      <c r="AV90" s="12"/>
      <c r="AW90" s="12"/>
      <c r="AX90" s="12"/>
      <c r="AY90" s="12"/>
      <c r="AZ90" s="12"/>
      <c r="BA90" s="27">
        <f>AA90*1.5+AB90*2+AC90*1.5+AD90*3.5+AE90*6+AF90*1+AG90*2+AH90*3.5+AI90*2+AR90*2</f>
        <v>1952.5</v>
      </c>
      <c r="BB90" s="27">
        <v>25</v>
      </c>
      <c r="BC90" s="27">
        <f>BA90/BB90</f>
        <v>78.099999999999994</v>
      </c>
      <c r="BD90" s="29">
        <f>BA90+U90</f>
        <v>3556.5</v>
      </c>
      <c r="BE90" s="29">
        <f>BB90+V90</f>
        <v>48.5</v>
      </c>
      <c r="BF90" s="29">
        <f>BD90/BE90</f>
        <v>73.329896907216494</v>
      </c>
      <c r="BG90" s="29">
        <v>0</v>
      </c>
      <c r="BH90" s="30">
        <f>BD90/BE90+BG90</f>
        <v>73.329896907216494</v>
      </c>
    </row>
    <row r="91" spans="1:60" s="2" customFormat="1" x14ac:dyDescent="0.15">
      <c r="A91" s="31">
        <v>88</v>
      </c>
      <c r="B91" s="11">
        <v>130906104</v>
      </c>
      <c r="C91" s="12" t="s">
        <v>30</v>
      </c>
      <c r="D91" s="13">
        <v>87</v>
      </c>
      <c r="E91" s="13">
        <v>60</v>
      </c>
      <c r="F91" s="13">
        <v>61</v>
      </c>
      <c r="G91" s="13">
        <v>64</v>
      </c>
      <c r="H91" s="13">
        <v>76</v>
      </c>
      <c r="I91" s="13">
        <v>77</v>
      </c>
      <c r="J91" s="13">
        <v>72</v>
      </c>
      <c r="K91" s="13">
        <v>82</v>
      </c>
      <c r="L91" s="12" t="s">
        <v>21</v>
      </c>
      <c r="M91" s="13">
        <v>86</v>
      </c>
      <c r="N91" s="12" t="s">
        <v>21</v>
      </c>
      <c r="O91" s="12" t="s">
        <v>21</v>
      </c>
      <c r="P91" s="12" t="s">
        <v>21</v>
      </c>
      <c r="Q91" s="14" t="s">
        <v>21</v>
      </c>
      <c r="R91" s="14" t="s">
        <v>21</v>
      </c>
      <c r="S91" s="15">
        <v>86</v>
      </c>
      <c r="T91" s="24">
        <v>85</v>
      </c>
      <c r="U91" s="27">
        <f>D91*2.5+E91*3+F91*2+G91*2+H91*3+I91*4+J91*2.5+K91*3+M91*2+S91*3+T91*1.5</f>
        <v>2167</v>
      </c>
      <c r="V91" s="27">
        <v>28.5</v>
      </c>
      <c r="W91" s="27">
        <f>U91/V91</f>
        <v>76.035087719298247</v>
      </c>
      <c r="X91" s="9"/>
      <c r="Y91" s="11">
        <v>130906104</v>
      </c>
      <c r="Z91" s="32" t="s">
        <v>30</v>
      </c>
      <c r="AA91" s="13">
        <v>55</v>
      </c>
      <c r="AB91" s="13">
        <v>60</v>
      </c>
      <c r="AC91" s="13">
        <v>78</v>
      </c>
      <c r="AD91" s="13">
        <v>60</v>
      </c>
      <c r="AE91" s="13">
        <v>81</v>
      </c>
      <c r="AF91" s="11">
        <v>75</v>
      </c>
      <c r="AG91" s="13">
        <v>70</v>
      </c>
      <c r="AH91" s="13">
        <v>64</v>
      </c>
      <c r="AI91" s="13">
        <v>74</v>
      </c>
      <c r="AJ91" s="12" t="s">
        <v>21</v>
      </c>
      <c r="AK91" s="12" t="s">
        <v>21</v>
      </c>
      <c r="AL91" s="12" t="s">
        <v>21</v>
      </c>
      <c r="AM91" s="12" t="s">
        <v>21</v>
      </c>
      <c r="AN91" s="12" t="s">
        <v>21</v>
      </c>
      <c r="AO91" s="12" t="s">
        <v>21</v>
      </c>
      <c r="AP91" s="12" t="s">
        <v>21</v>
      </c>
      <c r="AQ91" s="12" t="s">
        <v>21</v>
      </c>
      <c r="AR91" s="12" t="s">
        <v>21</v>
      </c>
      <c r="AS91" s="12" t="s">
        <v>21</v>
      </c>
      <c r="AT91" s="12"/>
      <c r="AU91" s="12"/>
      <c r="AV91" s="12"/>
      <c r="AW91" s="12"/>
      <c r="AX91" s="12"/>
      <c r="AY91" s="12"/>
      <c r="AZ91" s="12"/>
      <c r="BA91" s="27">
        <f>AA91*1.5+AB91*2+AC91*1.5+AD91*3.5+AE91*6+AF91*1+AG91*2+AH91*3.5+AI91*2</f>
        <v>1602.5</v>
      </c>
      <c r="BB91" s="27">
        <v>23</v>
      </c>
      <c r="BC91" s="27">
        <f>BA91/BB91</f>
        <v>69.673913043478265</v>
      </c>
      <c r="BD91" s="29">
        <f>BA91+U91</f>
        <v>3769.5</v>
      </c>
      <c r="BE91" s="29">
        <f>BB91+V91</f>
        <v>51.5</v>
      </c>
      <c r="BF91" s="29">
        <f>BD91/BE91</f>
        <v>73.194174757281559</v>
      </c>
      <c r="BG91" s="29">
        <v>0</v>
      </c>
      <c r="BH91" s="30">
        <f>BD91/BE91+BG91</f>
        <v>73.194174757281559</v>
      </c>
    </row>
    <row r="92" spans="1:60" s="2" customFormat="1" x14ac:dyDescent="0.15">
      <c r="A92" s="31">
        <v>89</v>
      </c>
      <c r="B92" s="11">
        <v>130906136</v>
      </c>
      <c r="C92" s="12" t="s">
        <v>61</v>
      </c>
      <c r="D92" s="13">
        <v>79</v>
      </c>
      <c r="E92" s="13">
        <v>88</v>
      </c>
      <c r="F92" s="13">
        <v>87</v>
      </c>
      <c r="G92" s="13">
        <v>77</v>
      </c>
      <c r="H92" s="13">
        <v>66</v>
      </c>
      <c r="I92" s="13">
        <v>79</v>
      </c>
      <c r="J92" s="13">
        <v>96</v>
      </c>
      <c r="K92" s="13">
        <v>95</v>
      </c>
      <c r="L92" s="12" t="s">
        <v>21</v>
      </c>
      <c r="M92" s="13">
        <v>82</v>
      </c>
      <c r="N92" s="12" t="s">
        <v>21</v>
      </c>
      <c r="O92" s="12" t="s">
        <v>21</v>
      </c>
      <c r="P92" s="12" t="s">
        <v>21</v>
      </c>
      <c r="Q92" s="12"/>
      <c r="R92" s="12"/>
      <c r="S92" s="12"/>
      <c r="T92" s="22"/>
      <c r="U92" s="27">
        <f>D92*2.5+E92*3+F92*2+G92*2+H92*3+I92*4+J92*2.5+K92*3+M92*2</f>
        <v>1992.5</v>
      </c>
      <c r="V92" s="27">
        <v>24</v>
      </c>
      <c r="W92" s="27">
        <f>U92/V92</f>
        <v>83.020833333333329</v>
      </c>
      <c r="X92" s="9"/>
      <c r="Y92" s="11">
        <v>130906136</v>
      </c>
      <c r="Z92" s="32" t="s">
        <v>61</v>
      </c>
      <c r="AA92" s="13">
        <v>78</v>
      </c>
      <c r="AB92" s="13">
        <v>73</v>
      </c>
      <c r="AC92" s="13">
        <v>59</v>
      </c>
      <c r="AD92" s="13">
        <v>66</v>
      </c>
      <c r="AE92" s="13">
        <v>75</v>
      </c>
      <c r="AF92" s="11">
        <v>65</v>
      </c>
      <c r="AG92" s="13">
        <v>90</v>
      </c>
      <c r="AH92" s="13">
        <v>70</v>
      </c>
      <c r="AI92" s="13">
        <v>71</v>
      </c>
      <c r="AJ92" s="13">
        <v>62</v>
      </c>
      <c r="AK92" s="12" t="s">
        <v>21</v>
      </c>
      <c r="AL92" s="12" t="s">
        <v>21</v>
      </c>
      <c r="AM92" s="12" t="s">
        <v>21</v>
      </c>
      <c r="AN92" s="13">
        <v>79</v>
      </c>
      <c r="AO92" s="13">
        <v>59</v>
      </c>
      <c r="AP92" s="12" t="s">
        <v>21</v>
      </c>
      <c r="AQ92" s="11">
        <v>0</v>
      </c>
      <c r="AR92" s="12" t="s">
        <v>21</v>
      </c>
      <c r="AS92" s="13">
        <v>67</v>
      </c>
      <c r="AT92" s="13"/>
      <c r="AU92" s="13"/>
      <c r="AV92" s="13"/>
      <c r="AW92" s="13"/>
      <c r="AX92" s="13"/>
      <c r="AY92" s="13"/>
      <c r="AZ92" s="13"/>
      <c r="BA92" s="27">
        <f>AA92*1.5+AB92*2+AC92*1.5+AD92*3.5+AE92*6+AF92*1+AG92*2+AH92*3.5+AI92*2+AJ92*1.5+AN92*2+AO92*2+AS92*2+AQ92*2.5</f>
        <v>2167.5</v>
      </c>
      <c r="BB92" s="27">
        <v>33</v>
      </c>
      <c r="BC92" s="27">
        <f>BA92/BB92</f>
        <v>65.681818181818187</v>
      </c>
      <c r="BD92" s="29">
        <f>BA92+U92</f>
        <v>4160</v>
      </c>
      <c r="BE92" s="29">
        <f>BB92+V92</f>
        <v>57</v>
      </c>
      <c r="BF92" s="29">
        <f>BD92/BE92</f>
        <v>72.982456140350877</v>
      </c>
      <c r="BG92" s="29">
        <v>0</v>
      </c>
      <c r="BH92" s="30">
        <f>BD92/BE92+BG92</f>
        <v>72.982456140350877</v>
      </c>
    </row>
    <row r="93" spans="1:60" s="2" customFormat="1" x14ac:dyDescent="0.15">
      <c r="A93" s="36">
        <v>90</v>
      </c>
      <c r="B93" s="11">
        <v>130606128</v>
      </c>
      <c r="C93" s="12" t="s">
        <v>26</v>
      </c>
      <c r="D93" s="13">
        <v>72</v>
      </c>
      <c r="E93" s="13">
        <v>80</v>
      </c>
      <c r="F93" s="13">
        <v>65</v>
      </c>
      <c r="G93" s="13">
        <v>63</v>
      </c>
      <c r="H93" s="13">
        <v>69</v>
      </c>
      <c r="I93" s="13">
        <v>83</v>
      </c>
      <c r="J93" s="13">
        <v>88</v>
      </c>
      <c r="K93" s="13">
        <v>80</v>
      </c>
      <c r="L93" s="12" t="s">
        <v>21</v>
      </c>
      <c r="M93" s="12" t="s">
        <v>21</v>
      </c>
      <c r="N93" s="12" t="s">
        <v>21</v>
      </c>
      <c r="O93" s="12" t="s">
        <v>21</v>
      </c>
      <c r="P93" s="12" t="s">
        <v>21</v>
      </c>
      <c r="Q93" s="14" t="s">
        <v>21</v>
      </c>
      <c r="R93" s="14" t="s">
        <v>21</v>
      </c>
      <c r="S93" s="15">
        <v>77</v>
      </c>
      <c r="T93" s="24">
        <v>76</v>
      </c>
      <c r="U93" s="27">
        <f>D93*2.5+E93*3+F93*2+G93*2+H93*3+I93*4+J93*2.5+K93*3+S93*3+T93*1.5</f>
        <v>2020</v>
      </c>
      <c r="V93" s="27">
        <v>26.5</v>
      </c>
      <c r="W93" s="27">
        <f>U93/V93</f>
        <v>76.226415094339629</v>
      </c>
      <c r="X93" s="9"/>
      <c r="Y93" s="11">
        <v>130606128</v>
      </c>
      <c r="Z93" s="12" t="s">
        <v>26</v>
      </c>
      <c r="AA93" s="13">
        <v>73</v>
      </c>
      <c r="AB93" s="13">
        <v>67</v>
      </c>
      <c r="AC93" s="13">
        <v>86</v>
      </c>
      <c r="AD93" s="13">
        <v>60</v>
      </c>
      <c r="AE93" s="13">
        <v>86</v>
      </c>
      <c r="AF93" s="11">
        <v>85</v>
      </c>
      <c r="AG93" s="13">
        <v>81</v>
      </c>
      <c r="AH93" s="13">
        <v>62</v>
      </c>
      <c r="AI93" s="13">
        <v>71</v>
      </c>
      <c r="AJ93" s="12" t="s">
        <v>21</v>
      </c>
      <c r="AK93" s="11">
        <v>75</v>
      </c>
      <c r="AL93" s="12" t="s">
        <v>21</v>
      </c>
      <c r="AM93" s="12" t="s">
        <v>21</v>
      </c>
      <c r="AN93" s="12" t="s">
        <v>21</v>
      </c>
      <c r="AO93" s="12" t="s">
        <v>21</v>
      </c>
      <c r="AP93" s="12" t="s">
        <v>21</v>
      </c>
      <c r="AQ93" s="12" t="s">
        <v>21</v>
      </c>
      <c r="AR93" s="12" t="s">
        <v>21</v>
      </c>
      <c r="AS93" s="12" t="s">
        <v>21</v>
      </c>
      <c r="AT93" s="17">
        <v>63</v>
      </c>
      <c r="AU93" s="14" t="s">
        <v>21</v>
      </c>
      <c r="AV93" s="15">
        <v>73</v>
      </c>
      <c r="AW93" s="14" t="s">
        <v>21</v>
      </c>
      <c r="AX93" s="15">
        <v>67</v>
      </c>
      <c r="AY93" s="14" t="s">
        <v>21</v>
      </c>
      <c r="AZ93" s="15">
        <v>49</v>
      </c>
      <c r="BA93" s="27">
        <f>AA93*1.5+AB93*2+AC93*1.5+AD93*3.5+AE93*6+AF93*1+AG93*2+AH93*3.5+AI93*2+AK93*1+AT93*4.5+AV93*2+AX93*2+AZ93*2.5</f>
        <v>2465.5</v>
      </c>
      <c r="BB93" s="27">
        <v>35</v>
      </c>
      <c r="BC93" s="27">
        <f>BA93/BB93</f>
        <v>70.442857142857136</v>
      </c>
      <c r="BD93" s="29">
        <f>BA93+U93</f>
        <v>4485.5</v>
      </c>
      <c r="BE93" s="29">
        <f>BB93+V93</f>
        <v>61.5</v>
      </c>
      <c r="BF93" s="29">
        <f>BD93/BE93</f>
        <v>72.934959349593498</v>
      </c>
      <c r="BG93" s="29">
        <v>0</v>
      </c>
      <c r="BH93" s="30">
        <f>BD93/BE93+BG93</f>
        <v>72.934959349593498</v>
      </c>
    </row>
    <row r="94" spans="1:60" s="2" customFormat="1" x14ac:dyDescent="0.15">
      <c r="A94" s="31">
        <v>91</v>
      </c>
      <c r="B94" s="11">
        <v>130906303</v>
      </c>
      <c r="C94" s="32" t="s">
        <v>119</v>
      </c>
      <c r="D94" s="11">
        <v>56</v>
      </c>
      <c r="E94" s="13">
        <v>83</v>
      </c>
      <c r="F94" s="13">
        <v>70</v>
      </c>
      <c r="G94" s="13">
        <v>65</v>
      </c>
      <c r="H94" s="13">
        <v>61</v>
      </c>
      <c r="I94" s="13">
        <v>77</v>
      </c>
      <c r="J94" s="13">
        <v>61</v>
      </c>
      <c r="K94" s="13">
        <v>84</v>
      </c>
      <c r="L94" s="13">
        <v>85</v>
      </c>
      <c r="M94" s="13">
        <v>75</v>
      </c>
      <c r="N94" s="12" t="s">
        <v>21</v>
      </c>
      <c r="O94" s="12" t="s">
        <v>21</v>
      </c>
      <c r="P94" s="12" t="s">
        <v>21</v>
      </c>
      <c r="Q94" s="12"/>
      <c r="R94" s="12"/>
      <c r="S94" s="12"/>
      <c r="T94" s="22"/>
      <c r="U94" s="27">
        <f>D94*2.5+E94*3+F94*2+G94*2+H94*3+I94*4+J94*2.5+K94*3+L94*2+M94*2</f>
        <v>1874.5</v>
      </c>
      <c r="V94" s="27">
        <v>26</v>
      </c>
      <c r="W94" s="27">
        <f>U94/V94</f>
        <v>72.09615384615384</v>
      </c>
      <c r="X94" s="9"/>
      <c r="Y94" s="11">
        <v>130906303</v>
      </c>
      <c r="Z94" s="12" t="s">
        <v>119</v>
      </c>
      <c r="AA94" s="13">
        <v>74</v>
      </c>
      <c r="AB94" s="13">
        <v>65</v>
      </c>
      <c r="AC94" s="13">
        <v>63</v>
      </c>
      <c r="AD94" s="13">
        <v>71</v>
      </c>
      <c r="AE94" s="13">
        <v>72</v>
      </c>
      <c r="AF94" s="11">
        <v>75</v>
      </c>
      <c r="AG94" s="13">
        <v>89</v>
      </c>
      <c r="AH94" s="13">
        <v>78</v>
      </c>
      <c r="AI94" s="12" t="s">
        <v>21</v>
      </c>
      <c r="AJ94" s="12" t="s">
        <v>21</v>
      </c>
      <c r="AK94" s="12" t="s">
        <v>21</v>
      </c>
      <c r="AL94" s="12" t="s">
        <v>21</v>
      </c>
      <c r="AM94" s="12" t="s">
        <v>21</v>
      </c>
      <c r="AN94" s="12" t="s">
        <v>21</v>
      </c>
      <c r="AO94" s="12" t="s">
        <v>21</v>
      </c>
      <c r="AP94" s="12" t="s">
        <v>21</v>
      </c>
      <c r="AQ94" s="12" t="s">
        <v>21</v>
      </c>
      <c r="AR94" s="12" t="s">
        <v>21</v>
      </c>
      <c r="AS94" s="12" t="s">
        <v>21</v>
      </c>
      <c r="AT94" s="12"/>
      <c r="AU94" s="12"/>
      <c r="AV94" s="12"/>
      <c r="AW94" s="12"/>
      <c r="AX94" s="12"/>
      <c r="AY94" s="12"/>
      <c r="AZ94" s="12"/>
      <c r="BA94" s="27">
        <f>AA94*1.5+AB94*2+AC94*1.5+AD94*3.5+AE94*6+AF94*1+AG94*2+AH94*3.5</f>
        <v>1542</v>
      </c>
      <c r="BB94" s="27">
        <v>21</v>
      </c>
      <c r="BC94" s="27">
        <f>BA94/BB94</f>
        <v>73.428571428571431</v>
      </c>
      <c r="BD94" s="29">
        <f>BA94+U94</f>
        <v>3416.5</v>
      </c>
      <c r="BE94" s="29">
        <f>BB94+V94</f>
        <v>47</v>
      </c>
      <c r="BF94" s="29">
        <f>BD94/BE94</f>
        <v>72.691489361702125</v>
      </c>
      <c r="BG94" s="29">
        <v>0</v>
      </c>
      <c r="BH94" s="30">
        <f>BD94/BE94+BG94</f>
        <v>72.691489361702125</v>
      </c>
    </row>
    <row r="95" spans="1:60" s="2" customFormat="1" x14ac:dyDescent="0.15">
      <c r="A95" s="31">
        <v>92</v>
      </c>
      <c r="B95" s="11">
        <v>130906329</v>
      </c>
      <c r="C95" s="32" t="s">
        <v>145</v>
      </c>
      <c r="D95" s="13">
        <v>62</v>
      </c>
      <c r="E95" s="11">
        <v>50</v>
      </c>
      <c r="F95" s="13">
        <v>70</v>
      </c>
      <c r="G95" s="11">
        <v>52</v>
      </c>
      <c r="H95" s="13">
        <v>60</v>
      </c>
      <c r="I95" s="13">
        <v>67</v>
      </c>
      <c r="J95" s="13">
        <v>78</v>
      </c>
      <c r="K95" s="13">
        <v>93</v>
      </c>
      <c r="L95" s="12" t="s">
        <v>21</v>
      </c>
      <c r="M95" s="13">
        <v>84</v>
      </c>
      <c r="N95" s="12" t="s">
        <v>21</v>
      </c>
      <c r="O95" s="12" t="s">
        <v>21</v>
      </c>
      <c r="P95" s="12" t="s">
        <v>21</v>
      </c>
      <c r="Q95" s="12"/>
      <c r="R95" s="12"/>
      <c r="S95" s="12"/>
      <c r="T95" s="22"/>
      <c r="U95" s="27">
        <f>D95*2.5+E95*3+F95*2+G95*2+H95*3+I95*4+J95*2.5+K95*3+M95*2</f>
        <v>1639</v>
      </c>
      <c r="V95" s="27">
        <v>24</v>
      </c>
      <c r="W95" s="27">
        <f>U95/V95</f>
        <v>68.291666666666671</v>
      </c>
      <c r="X95" s="9"/>
      <c r="Y95" s="11">
        <v>130906329</v>
      </c>
      <c r="Z95" s="12" t="s">
        <v>145</v>
      </c>
      <c r="AA95" s="13">
        <v>60</v>
      </c>
      <c r="AB95" s="13">
        <v>77</v>
      </c>
      <c r="AC95" s="13">
        <v>78</v>
      </c>
      <c r="AD95" s="13">
        <v>80</v>
      </c>
      <c r="AE95" s="13">
        <v>88</v>
      </c>
      <c r="AF95" s="11">
        <v>75</v>
      </c>
      <c r="AG95" s="13">
        <v>60</v>
      </c>
      <c r="AH95" s="13">
        <v>70</v>
      </c>
      <c r="AI95" s="13">
        <v>81</v>
      </c>
      <c r="AJ95" s="12" t="s">
        <v>21</v>
      </c>
      <c r="AK95" s="12" t="s">
        <v>21</v>
      </c>
      <c r="AL95" s="12" t="s">
        <v>21</v>
      </c>
      <c r="AM95" s="12" t="s">
        <v>21</v>
      </c>
      <c r="AN95" s="12" t="s">
        <v>21</v>
      </c>
      <c r="AO95" s="12" t="s">
        <v>21</v>
      </c>
      <c r="AP95" s="12" t="s">
        <v>21</v>
      </c>
      <c r="AQ95" s="12" t="s">
        <v>21</v>
      </c>
      <c r="AR95" s="12" t="s">
        <v>21</v>
      </c>
      <c r="AS95" s="12" t="s">
        <v>21</v>
      </c>
      <c r="AT95" s="12"/>
      <c r="AU95" s="12"/>
      <c r="AV95" s="12"/>
      <c r="AW95" s="12"/>
      <c r="AX95" s="12"/>
      <c r="AY95" s="12"/>
      <c r="AZ95" s="12"/>
      <c r="BA95" s="27">
        <f>AA95*1.5+AB95*2+AC95*1.5+AD95*3.5+AE95*6+AF95*1+AG95*2+AH95*3.5+AI95*2</f>
        <v>1771</v>
      </c>
      <c r="BB95" s="27">
        <v>23</v>
      </c>
      <c r="BC95" s="27">
        <f>BA95/BB95</f>
        <v>77</v>
      </c>
      <c r="BD95" s="29">
        <f>BA95+U95</f>
        <v>3410</v>
      </c>
      <c r="BE95" s="29">
        <f>BB95+V95</f>
        <v>47</v>
      </c>
      <c r="BF95" s="29">
        <f>BD95/BE95</f>
        <v>72.553191489361708</v>
      </c>
      <c r="BG95" s="29">
        <v>0</v>
      </c>
      <c r="BH95" s="30">
        <f>BD95/BE95+BG95</f>
        <v>72.553191489361708</v>
      </c>
    </row>
    <row r="96" spans="1:60" s="2" customFormat="1" x14ac:dyDescent="0.15">
      <c r="A96" s="31">
        <v>93</v>
      </c>
      <c r="B96" s="11">
        <v>130906106</v>
      </c>
      <c r="C96" s="32" t="s">
        <v>32</v>
      </c>
      <c r="D96" s="13">
        <v>77</v>
      </c>
      <c r="E96" s="11">
        <v>54</v>
      </c>
      <c r="F96" s="13">
        <v>60</v>
      </c>
      <c r="G96" s="13">
        <v>61</v>
      </c>
      <c r="H96" s="13">
        <v>69</v>
      </c>
      <c r="I96" s="13">
        <v>76</v>
      </c>
      <c r="J96" s="13">
        <v>63</v>
      </c>
      <c r="K96" s="13">
        <v>84</v>
      </c>
      <c r="L96" s="12" t="s">
        <v>21</v>
      </c>
      <c r="M96" s="13">
        <v>81</v>
      </c>
      <c r="N96" s="12" t="s">
        <v>21</v>
      </c>
      <c r="O96" s="12" t="s">
        <v>21</v>
      </c>
      <c r="P96" s="12" t="s">
        <v>21</v>
      </c>
      <c r="Q96" s="14" t="s">
        <v>21</v>
      </c>
      <c r="R96" s="14" t="s">
        <v>21</v>
      </c>
      <c r="S96" s="15">
        <v>72</v>
      </c>
      <c r="T96" s="24">
        <v>83</v>
      </c>
      <c r="U96" s="27">
        <f>D96*2.5+E96*3+F96*2+G96*2+H96*3+I96*4+J96*2.5+K96*3+M96*2+S96*3+T96*1.5</f>
        <v>2019.5</v>
      </c>
      <c r="V96" s="27">
        <v>28.5</v>
      </c>
      <c r="W96" s="27">
        <f>U96/V96</f>
        <v>70.859649122807014</v>
      </c>
      <c r="X96" s="9"/>
      <c r="Y96" s="11">
        <v>130906106</v>
      </c>
      <c r="Z96" s="12" t="s">
        <v>32</v>
      </c>
      <c r="AA96" s="13">
        <v>61</v>
      </c>
      <c r="AB96" s="13">
        <v>70</v>
      </c>
      <c r="AC96" s="13">
        <v>69</v>
      </c>
      <c r="AD96" s="13">
        <v>77</v>
      </c>
      <c r="AE96" s="13">
        <v>88</v>
      </c>
      <c r="AF96" s="11">
        <v>75</v>
      </c>
      <c r="AG96" s="13">
        <v>62</v>
      </c>
      <c r="AH96" s="13">
        <v>65</v>
      </c>
      <c r="AI96" s="13">
        <v>77</v>
      </c>
      <c r="AJ96" s="12" t="s">
        <v>21</v>
      </c>
      <c r="AK96" s="12" t="s">
        <v>21</v>
      </c>
      <c r="AL96" s="12" t="s">
        <v>21</v>
      </c>
      <c r="AM96" s="12" t="s">
        <v>21</v>
      </c>
      <c r="AN96" s="12" t="s">
        <v>21</v>
      </c>
      <c r="AO96" s="12" t="s">
        <v>21</v>
      </c>
      <c r="AP96" s="12" t="s">
        <v>21</v>
      </c>
      <c r="AQ96" s="12" t="s">
        <v>21</v>
      </c>
      <c r="AR96" s="12" t="s">
        <v>21</v>
      </c>
      <c r="AS96" s="12" t="s">
        <v>21</v>
      </c>
      <c r="AT96" s="12"/>
      <c r="AU96" s="12"/>
      <c r="AV96" s="12"/>
      <c r="AW96" s="12"/>
      <c r="AX96" s="12"/>
      <c r="AY96" s="12"/>
      <c r="AZ96" s="12"/>
      <c r="BA96" s="27">
        <f>AA96*1.5+AB96*2+AC96*1.5+AD96*3.5+AE96*6+AF96*1+AG96*2+AH96*3.5+AI96*2</f>
        <v>1713</v>
      </c>
      <c r="BB96" s="27">
        <v>23</v>
      </c>
      <c r="BC96" s="27">
        <f>BA96/BB96</f>
        <v>74.478260869565219</v>
      </c>
      <c r="BD96" s="29">
        <f>BA96+U96</f>
        <v>3732.5</v>
      </c>
      <c r="BE96" s="29">
        <f>BB96+V96</f>
        <v>51.5</v>
      </c>
      <c r="BF96" s="29">
        <f>BD96/BE96</f>
        <v>72.475728155339809</v>
      </c>
      <c r="BG96" s="29">
        <v>0</v>
      </c>
      <c r="BH96" s="30">
        <f>BD96/BE96+BG96</f>
        <v>72.475728155339809</v>
      </c>
    </row>
    <row r="97" spans="1:60" s="2" customFormat="1" x14ac:dyDescent="0.15">
      <c r="A97" s="31">
        <v>94</v>
      </c>
      <c r="B97" s="11">
        <v>130906217</v>
      </c>
      <c r="C97" s="32" t="s">
        <v>87</v>
      </c>
      <c r="D97" s="13">
        <v>68</v>
      </c>
      <c r="E97" s="13">
        <v>85</v>
      </c>
      <c r="F97" s="13">
        <v>73</v>
      </c>
      <c r="G97" s="13">
        <v>77</v>
      </c>
      <c r="H97" s="11">
        <v>15</v>
      </c>
      <c r="I97" s="13">
        <v>90</v>
      </c>
      <c r="J97" s="13">
        <v>60</v>
      </c>
      <c r="K97" s="13">
        <v>83</v>
      </c>
      <c r="L97" s="13">
        <v>83</v>
      </c>
      <c r="M97" s="13">
        <v>94</v>
      </c>
      <c r="N97" s="12" t="s">
        <v>21</v>
      </c>
      <c r="O97" s="12" t="s">
        <v>21</v>
      </c>
      <c r="P97" s="12" t="s">
        <v>21</v>
      </c>
      <c r="Q97" s="12"/>
      <c r="R97" s="12"/>
      <c r="S97" s="12"/>
      <c r="T97" s="22"/>
      <c r="U97" s="27">
        <f>D97*2.5+E97*3+F97*2+G97*2+H97*3+I97*4+J97*2.5+K97*3+L97*2+M97*2</f>
        <v>1883</v>
      </c>
      <c r="V97" s="27">
        <v>26</v>
      </c>
      <c r="W97" s="27">
        <f>U97/V97</f>
        <v>72.42307692307692</v>
      </c>
      <c r="X97" s="9"/>
      <c r="Y97" s="11">
        <v>130906217</v>
      </c>
      <c r="Z97" s="32" t="s">
        <v>87</v>
      </c>
      <c r="AA97" s="13">
        <v>77</v>
      </c>
      <c r="AB97" s="13">
        <v>60</v>
      </c>
      <c r="AC97" s="13">
        <v>81</v>
      </c>
      <c r="AD97" s="13">
        <v>42</v>
      </c>
      <c r="AE97" s="13">
        <v>90</v>
      </c>
      <c r="AF97" s="11">
        <v>95</v>
      </c>
      <c r="AG97" s="13">
        <v>83</v>
      </c>
      <c r="AH97" s="13">
        <v>62</v>
      </c>
      <c r="AI97" s="12" t="s">
        <v>21</v>
      </c>
      <c r="AJ97" s="12" t="s">
        <v>21</v>
      </c>
      <c r="AK97" s="12" t="s">
        <v>21</v>
      </c>
      <c r="AL97" s="12" t="s">
        <v>21</v>
      </c>
      <c r="AM97" s="12" t="s">
        <v>21</v>
      </c>
      <c r="AN97" s="12" t="s">
        <v>21</v>
      </c>
      <c r="AO97" s="12" t="s">
        <v>21</v>
      </c>
      <c r="AP97" s="12" t="s">
        <v>21</v>
      </c>
      <c r="AQ97" s="12" t="s">
        <v>21</v>
      </c>
      <c r="AR97" s="12" t="s">
        <v>21</v>
      </c>
      <c r="AS97" s="12" t="s">
        <v>21</v>
      </c>
      <c r="AT97" s="12"/>
      <c r="AU97" s="12"/>
      <c r="AV97" s="12"/>
      <c r="AW97" s="12"/>
      <c r="AX97" s="12"/>
      <c r="AY97" s="12"/>
      <c r="AZ97" s="12"/>
      <c r="BA97" s="27">
        <f>AA97*1.5+AB97*2+AC97*1.5+AD97*3.5+AE97*6+AF97*1+AG97*2+AH97*3.5</f>
        <v>1522</v>
      </c>
      <c r="BB97" s="27">
        <v>21</v>
      </c>
      <c r="BC97" s="27">
        <f>BA97/BB97</f>
        <v>72.476190476190482</v>
      </c>
      <c r="BD97" s="29">
        <f>BA97+U97</f>
        <v>3405</v>
      </c>
      <c r="BE97" s="29">
        <f>BB97+V97</f>
        <v>47</v>
      </c>
      <c r="BF97" s="29">
        <f>BD97/BE97</f>
        <v>72.446808510638292</v>
      </c>
      <c r="BG97" s="29">
        <v>0</v>
      </c>
      <c r="BH97" s="30">
        <f>BD97/BE97+BG97</f>
        <v>72.446808510638292</v>
      </c>
    </row>
    <row r="98" spans="1:60" s="2" customFormat="1" x14ac:dyDescent="0.15">
      <c r="A98" s="31">
        <v>95</v>
      </c>
      <c r="B98" s="11">
        <v>130906240</v>
      </c>
      <c r="C98" s="12" t="s">
        <v>110</v>
      </c>
      <c r="D98" s="13">
        <v>79</v>
      </c>
      <c r="E98" s="13">
        <v>83</v>
      </c>
      <c r="F98" s="13">
        <v>63</v>
      </c>
      <c r="G98" s="13">
        <v>61</v>
      </c>
      <c r="H98" s="13">
        <v>70</v>
      </c>
      <c r="I98" s="13">
        <v>72</v>
      </c>
      <c r="J98" s="13">
        <v>70</v>
      </c>
      <c r="K98" s="13">
        <v>67</v>
      </c>
      <c r="L98" s="12" t="s">
        <v>21</v>
      </c>
      <c r="M98" s="12" t="s">
        <v>21</v>
      </c>
      <c r="N98" s="11">
        <v>54</v>
      </c>
      <c r="O98" s="12" t="s">
        <v>21</v>
      </c>
      <c r="P98" s="12" t="s">
        <v>21</v>
      </c>
      <c r="Q98" s="12"/>
      <c r="R98" s="12"/>
      <c r="S98" s="12"/>
      <c r="T98" s="22"/>
      <c r="U98" s="27">
        <f>D98*2.5+E98*3+F98*2+G98*2+H98*3+I98*4+J98*2.5+K98*3+N98*1.5</f>
        <v>1649.5</v>
      </c>
      <c r="V98" s="27">
        <v>23.5</v>
      </c>
      <c r="W98" s="27">
        <f>U98/V98</f>
        <v>70.191489361702125</v>
      </c>
      <c r="X98" s="9"/>
      <c r="Y98" s="11">
        <v>130906240</v>
      </c>
      <c r="Z98" s="32" t="s">
        <v>110</v>
      </c>
      <c r="AA98" s="13">
        <v>64</v>
      </c>
      <c r="AB98" s="13">
        <v>57</v>
      </c>
      <c r="AC98" s="13">
        <v>78</v>
      </c>
      <c r="AD98" s="13">
        <v>73</v>
      </c>
      <c r="AE98" s="13">
        <v>90</v>
      </c>
      <c r="AF98" s="11">
        <v>75</v>
      </c>
      <c r="AG98" s="13">
        <v>87</v>
      </c>
      <c r="AH98" s="13">
        <v>60</v>
      </c>
      <c r="AI98" s="13">
        <v>81</v>
      </c>
      <c r="AJ98" s="12" t="s">
        <v>21</v>
      </c>
      <c r="AK98" s="12" t="s">
        <v>21</v>
      </c>
      <c r="AL98" s="12" t="s">
        <v>21</v>
      </c>
      <c r="AM98" s="12" t="s">
        <v>21</v>
      </c>
      <c r="AN98" s="12" t="s">
        <v>21</v>
      </c>
      <c r="AO98" s="12" t="s">
        <v>21</v>
      </c>
      <c r="AP98" s="12" t="s">
        <v>21</v>
      </c>
      <c r="AQ98" s="12" t="s">
        <v>21</v>
      </c>
      <c r="AR98" s="13">
        <v>60</v>
      </c>
      <c r="AS98" s="12" t="s">
        <v>21</v>
      </c>
      <c r="AT98" s="12"/>
      <c r="AU98" s="12"/>
      <c r="AV98" s="12"/>
      <c r="AW98" s="12"/>
      <c r="AX98" s="12"/>
      <c r="AY98" s="12"/>
      <c r="AZ98" s="12"/>
      <c r="BA98" s="27">
        <f>AA98*1.5+AB98*2+AC98*1.5+AD98*3.5+AE98*6+AF98*1+AG98*2+AH98*3.5+AI98*2+AR98*2</f>
        <v>1863.5</v>
      </c>
      <c r="BB98" s="27">
        <v>25</v>
      </c>
      <c r="BC98" s="27">
        <f>BA98/BB98</f>
        <v>74.540000000000006</v>
      </c>
      <c r="BD98" s="29">
        <f>BA98+U98</f>
        <v>3513</v>
      </c>
      <c r="BE98" s="29">
        <f>BB98+V98</f>
        <v>48.5</v>
      </c>
      <c r="BF98" s="29">
        <f>BD98/BE98</f>
        <v>72.432989690721655</v>
      </c>
      <c r="BG98" s="29">
        <v>0</v>
      </c>
      <c r="BH98" s="30">
        <f>BD98/BE98+BG98</f>
        <v>72.432989690721655</v>
      </c>
    </row>
    <row r="99" spans="1:60" s="2" customFormat="1" x14ac:dyDescent="0.15">
      <c r="A99" s="31">
        <v>96</v>
      </c>
      <c r="B99" s="11">
        <v>130906115</v>
      </c>
      <c r="C99" s="12" t="s">
        <v>40</v>
      </c>
      <c r="D99" s="13">
        <v>83</v>
      </c>
      <c r="E99" s="13">
        <v>75</v>
      </c>
      <c r="F99" s="13">
        <v>66</v>
      </c>
      <c r="G99" s="13">
        <v>63</v>
      </c>
      <c r="H99" s="13">
        <v>65</v>
      </c>
      <c r="I99" s="13">
        <v>77</v>
      </c>
      <c r="J99" s="13">
        <v>78</v>
      </c>
      <c r="K99" s="13">
        <v>76</v>
      </c>
      <c r="L99" s="13">
        <v>77</v>
      </c>
      <c r="M99" s="13">
        <v>75</v>
      </c>
      <c r="N99" s="12" t="s">
        <v>21</v>
      </c>
      <c r="O99" s="12" t="s">
        <v>21</v>
      </c>
      <c r="P99" s="12" t="s">
        <v>21</v>
      </c>
      <c r="Q99" s="12"/>
      <c r="R99" s="12"/>
      <c r="S99" s="12"/>
      <c r="T99" s="22"/>
      <c r="U99" s="27">
        <f>D99*2.5+E99*3+F99*2+G99*2+H99*3+I99*4+J99*2.5+K99*3+L99*2+M99*2</f>
        <v>1920.5</v>
      </c>
      <c r="V99" s="27">
        <v>26</v>
      </c>
      <c r="W99" s="27">
        <f>U99/V99</f>
        <v>73.865384615384613</v>
      </c>
      <c r="X99" s="9"/>
      <c r="Y99" s="11">
        <v>130906115</v>
      </c>
      <c r="Z99" s="32" t="s">
        <v>40</v>
      </c>
      <c r="AA99" s="13">
        <v>75</v>
      </c>
      <c r="AB99" s="13">
        <v>72</v>
      </c>
      <c r="AC99" s="13">
        <v>77</v>
      </c>
      <c r="AD99" s="13">
        <v>61</v>
      </c>
      <c r="AE99" s="13">
        <v>84</v>
      </c>
      <c r="AF99" s="11">
        <v>85</v>
      </c>
      <c r="AG99" s="13">
        <v>80</v>
      </c>
      <c r="AH99" s="13">
        <v>42</v>
      </c>
      <c r="AI99" s="12" t="s">
        <v>21</v>
      </c>
      <c r="AJ99" s="12" t="s">
        <v>21</v>
      </c>
      <c r="AK99" s="12" t="s">
        <v>21</v>
      </c>
      <c r="AL99" s="12" t="s">
        <v>21</v>
      </c>
      <c r="AM99" s="12" t="s">
        <v>21</v>
      </c>
      <c r="AN99" s="12" t="s">
        <v>21</v>
      </c>
      <c r="AO99" s="12" t="s">
        <v>21</v>
      </c>
      <c r="AP99" s="12" t="s">
        <v>21</v>
      </c>
      <c r="AQ99" s="12" t="s">
        <v>21</v>
      </c>
      <c r="AR99" s="12" t="s">
        <v>21</v>
      </c>
      <c r="AS99" s="12" t="s">
        <v>21</v>
      </c>
      <c r="AT99" s="12"/>
      <c r="AU99" s="12"/>
      <c r="AV99" s="12"/>
      <c r="AW99" s="12"/>
      <c r="AX99" s="12"/>
      <c r="AY99" s="12"/>
      <c r="AZ99" s="12"/>
      <c r="BA99" s="27">
        <f>AA99*1.5+AB99*2+AC99*1.5+AD99*3.5+AE99*6+AF99*1+AG99*2+AH99*3.5</f>
        <v>1481.5</v>
      </c>
      <c r="BB99" s="27">
        <v>21</v>
      </c>
      <c r="BC99" s="27">
        <f>BA99/BB99</f>
        <v>70.547619047619051</v>
      </c>
      <c r="BD99" s="29">
        <f>BA99+U99</f>
        <v>3402</v>
      </c>
      <c r="BE99" s="29">
        <f>BB99+V99</f>
        <v>47</v>
      </c>
      <c r="BF99" s="29">
        <f>BD99/BE99</f>
        <v>72.38297872340425</v>
      </c>
      <c r="BG99" s="29">
        <v>0</v>
      </c>
      <c r="BH99" s="30">
        <f>BD99/BE99+BG99</f>
        <v>72.38297872340425</v>
      </c>
    </row>
    <row r="100" spans="1:60" s="2" customFormat="1" x14ac:dyDescent="0.15">
      <c r="A100" s="31">
        <v>97</v>
      </c>
      <c r="B100" s="11">
        <v>130906212</v>
      </c>
      <c r="C100" s="32" t="s">
        <v>83</v>
      </c>
      <c r="D100" s="13">
        <v>71</v>
      </c>
      <c r="E100" s="13">
        <v>75</v>
      </c>
      <c r="F100" s="13">
        <v>70</v>
      </c>
      <c r="G100" s="11">
        <v>51</v>
      </c>
      <c r="H100" s="13">
        <v>72</v>
      </c>
      <c r="I100" s="13">
        <v>72</v>
      </c>
      <c r="J100" s="13">
        <v>65</v>
      </c>
      <c r="K100" s="13">
        <v>69</v>
      </c>
      <c r="L100" s="13">
        <v>82</v>
      </c>
      <c r="M100" s="13">
        <v>82</v>
      </c>
      <c r="N100" s="12" t="s">
        <v>21</v>
      </c>
      <c r="O100" s="12" t="s">
        <v>21</v>
      </c>
      <c r="P100" s="12" t="s">
        <v>21</v>
      </c>
      <c r="Q100" s="12"/>
      <c r="R100" s="12"/>
      <c r="S100" s="12"/>
      <c r="T100" s="22"/>
      <c r="U100" s="27">
        <f>D100*2.5+E100*3+F100*2+G100*2+H100*3+I100*4+J100*2.5+K100*3+L100*2+M100*2</f>
        <v>1846</v>
      </c>
      <c r="V100" s="27">
        <v>26</v>
      </c>
      <c r="W100" s="27">
        <f>U100/V100</f>
        <v>71</v>
      </c>
      <c r="X100" s="9"/>
      <c r="Y100" s="11">
        <v>130906212</v>
      </c>
      <c r="Z100" s="12" t="s">
        <v>83</v>
      </c>
      <c r="AA100" s="13">
        <v>61</v>
      </c>
      <c r="AB100" s="13">
        <v>71</v>
      </c>
      <c r="AC100" s="13">
        <v>79</v>
      </c>
      <c r="AD100" s="13">
        <v>66</v>
      </c>
      <c r="AE100" s="13">
        <v>80</v>
      </c>
      <c r="AF100" s="11">
        <v>85</v>
      </c>
      <c r="AG100" s="13">
        <v>78</v>
      </c>
      <c r="AH100" s="13">
        <v>70</v>
      </c>
      <c r="AI100" s="12" t="s">
        <v>21</v>
      </c>
      <c r="AJ100" s="12" t="s">
        <v>21</v>
      </c>
      <c r="AK100" s="12" t="s">
        <v>21</v>
      </c>
      <c r="AL100" s="12" t="s">
        <v>21</v>
      </c>
      <c r="AM100" s="12" t="s">
        <v>21</v>
      </c>
      <c r="AN100" s="12" t="s">
        <v>21</v>
      </c>
      <c r="AO100" s="12" t="s">
        <v>21</v>
      </c>
      <c r="AP100" s="12" t="s">
        <v>21</v>
      </c>
      <c r="AQ100" s="12" t="s">
        <v>21</v>
      </c>
      <c r="AR100" s="12" t="s">
        <v>21</v>
      </c>
      <c r="AS100" s="12" t="s">
        <v>21</v>
      </c>
      <c r="AT100" s="12"/>
      <c r="AU100" s="12"/>
      <c r="AV100" s="12"/>
      <c r="AW100" s="12"/>
      <c r="AX100" s="12"/>
      <c r="AY100" s="12"/>
      <c r="AZ100" s="12"/>
      <c r="BA100" s="27">
        <f>AA100*1.5+AB100*2+AC100*1.5+AD100*3.5+AE100*6+AF100*1+AG100*2+AH100*3.5</f>
        <v>1549</v>
      </c>
      <c r="BB100" s="27">
        <v>21</v>
      </c>
      <c r="BC100" s="27">
        <f>BA100/BB100</f>
        <v>73.761904761904759</v>
      </c>
      <c r="BD100" s="29">
        <f>BA100+U100</f>
        <v>3395</v>
      </c>
      <c r="BE100" s="29">
        <f>BB100+V100</f>
        <v>47</v>
      </c>
      <c r="BF100" s="29">
        <f>BD100/BE100</f>
        <v>72.234042553191486</v>
      </c>
      <c r="BG100" s="29">
        <v>0</v>
      </c>
      <c r="BH100" s="30">
        <f>BD100/BE100+BG100</f>
        <v>72.234042553191486</v>
      </c>
    </row>
    <row r="101" spans="1:60" s="2" customFormat="1" x14ac:dyDescent="0.15">
      <c r="A101" s="31">
        <v>98</v>
      </c>
      <c r="B101" s="11">
        <v>130906237</v>
      </c>
      <c r="C101" s="32" t="s">
        <v>107</v>
      </c>
      <c r="D101" s="13">
        <v>72</v>
      </c>
      <c r="E101" s="13">
        <v>79</v>
      </c>
      <c r="F101" s="13">
        <v>77</v>
      </c>
      <c r="G101" s="13">
        <v>61</v>
      </c>
      <c r="H101" s="13">
        <v>69</v>
      </c>
      <c r="I101" s="13">
        <v>79</v>
      </c>
      <c r="J101" s="13">
        <v>61</v>
      </c>
      <c r="K101" s="13">
        <v>80</v>
      </c>
      <c r="L101" s="12" t="s">
        <v>21</v>
      </c>
      <c r="M101" s="13">
        <v>90</v>
      </c>
      <c r="N101" s="11">
        <v>55</v>
      </c>
      <c r="O101" s="12" t="s">
        <v>21</v>
      </c>
      <c r="P101" s="12" t="s">
        <v>21</v>
      </c>
      <c r="Q101" s="12"/>
      <c r="R101" s="12"/>
      <c r="S101" s="12"/>
      <c r="T101" s="22"/>
      <c r="U101" s="27">
        <f>D101*2.5+E101*3+F101*2+G101*2+H101*3+I101*4+J101*2.5+K101*3+M101*2+N101*1.5</f>
        <v>1871</v>
      </c>
      <c r="V101" s="27">
        <v>25.5</v>
      </c>
      <c r="W101" s="27">
        <f>U101/V101</f>
        <v>73.372549019607845</v>
      </c>
      <c r="X101" s="9"/>
      <c r="Y101" s="11">
        <v>130906237</v>
      </c>
      <c r="Z101" s="32" t="s">
        <v>107</v>
      </c>
      <c r="AA101" s="13">
        <v>65</v>
      </c>
      <c r="AB101" s="13">
        <v>65</v>
      </c>
      <c r="AC101" s="13">
        <v>85</v>
      </c>
      <c r="AD101" s="13">
        <v>43</v>
      </c>
      <c r="AE101" s="13">
        <v>84</v>
      </c>
      <c r="AF101" s="11">
        <v>75</v>
      </c>
      <c r="AG101" s="13">
        <v>71</v>
      </c>
      <c r="AH101" s="13">
        <v>65</v>
      </c>
      <c r="AI101" s="13">
        <v>87</v>
      </c>
      <c r="AJ101" s="12" t="s">
        <v>21</v>
      </c>
      <c r="AK101" s="12" t="s">
        <v>21</v>
      </c>
      <c r="AL101" s="12" t="s">
        <v>21</v>
      </c>
      <c r="AM101" s="12" t="s">
        <v>21</v>
      </c>
      <c r="AN101" s="12" t="s">
        <v>21</v>
      </c>
      <c r="AO101" s="12" t="s">
        <v>21</v>
      </c>
      <c r="AP101" s="12" t="s">
        <v>21</v>
      </c>
      <c r="AQ101" s="12" t="s">
        <v>21</v>
      </c>
      <c r="AR101" s="12" t="s">
        <v>21</v>
      </c>
      <c r="AS101" s="12" t="s">
        <v>21</v>
      </c>
      <c r="AT101" s="12"/>
      <c r="AU101" s="12"/>
      <c r="AV101" s="12"/>
      <c r="AW101" s="12"/>
      <c r="AX101" s="12"/>
      <c r="AY101" s="12"/>
      <c r="AZ101" s="12"/>
      <c r="BA101" s="27">
        <f>AA101*1.5+AB101*2+AC101*1.5+AD101*3.5+AE101*6+AF101*1+AG101*2+AH101*3.5+AI101*2</f>
        <v>1628</v>
      </c>
      <c r="BB101" s="27">
        <v>23</v>
      </c>
      <c r="BC101" s="27">
        <f>BA101/BB101</f>
        <v>70.782608695652172</v>
      </c>
      <c r="BD101" s="29">
        <f>BA101+U101</f>
        <v>3499</v>
      </c>
      <c r="BE101" s="29">
        <f>BB101+V101</f>
        <v>48.5</v>
      </c>
      <c r="BF101" s="29">
        <f>BD101/BE101</f>
        <v>72.144329896907223</v>
      </c>
      <c r="BG101" s="29">
        <v>0</v>
      </c>
      <c r="BH101" s="30">
        <f>BD101/BE101+BG101</f>
        <v>72.144329896907223</v>
      </c>
    </row>
    <row r="102" spans="1:60" s="2" customFormat="1" x14ac:dyDescent="0.15">
      <c r="A102" s="31">
        <v>99</v>
      </c>
      <c r="B102" s="11">
        <v>131006126</v>
      </c>
      <c r="C102" s="12" t="s">
        <v>167</v>
      </c>
      <c r="D102" s="13">
        <v>60</v>
      </c>
      <c r="E102" s="13">
        <v>70</v>
      </c>
      <c r="F102" s="13">
        <v>60</v>
      </c>
      <c r="G102" s="13">
        <v>73</v>
      </c>
      <c r="H102" s="13">
        <v>78</v>
      </c>
      <c r="I102" s="13">
        <v>87</v>
      </c>
      <c r="J102" s="13">
        <v>79</v>
      </c>
      <c r="K102" s="13">
        <v>87</v>
      </c>
      <c r="L102" s="13">
        <v>92</v>
      </c>
      <c r="M102" s="12" t="s">
        <v>21</v>
      </c>
      <c r="N102" s="12" t="s">
        <v>21</v>
      </c>
      <c r="O102" s="12" t="s">
        <v>21</v>
      </c>
      <c r="P102" s="12" t="s">
        <v>21</v>
      </c>
      <c r="Q102" s="14" t="s">
        <v>21</v>
      </c>
      <c r="R102" s="14" t="s">
        <v>21</v>
      </c>
      <c r="S102" s="15">
        <v>72</v>
      </c>
      <c r="T102" s="24">
        <v>83</v>
      </c>
      <c r="U102" s="27">
        <f>D102*2.5+E102*3+F102*2+G102*2+H102*3+I102*4+J102*2.5+K102*3+L102*2+S102*3+T102*1.5</f>
        <v>2191</v>
      </c>
      <c r="V102" s="27">
        <v>28.5</v>
      </c>
      <c r="W102" s="27">
        <f>U102/V102</f>
        <v>76.877192982456137</v>
      </c>
      <c r="X102" s="9"/>
      <c r="Y102" s="11">
        <v>131006126</v>
      </c>
      <c r="Z102" s="32" t="s">
        <v>167</v>
      </c>
      <c r="AA102" s="13">
        <v>60</v>
      </c>
      <c r="AB102" s="13">
        <v>74</v>
      </c>
      <c r="AC102" s="13">
        <v>55</v>
      </c>
      <c r="AD102" s="13">
        <v>71</v>
      </c>
      <c r="AE102" s="13">
        <v>86</v>
      </c>
      <c r="AF102" s="11">
        <v>75</v>
      </c>
      <c r="AG102" s="13">
        <v>65</v>
      </c>
      <c r="AH102" s="13">
        <v>64</v>
      </c>
      <c r="AI102" s="12" t="s">
        <v>21</v>
      </c>
      <c r="AJ102" s="12" t="s">
        <v>21</v>
      </c>
      <c r="AK102" s="11">
        <v>75</v>
      </c>
      <c r="AL102" s="12" t="s">
        <v>21</v>
      </c>
      <c r="AM102" s="12" t="s">
        <v>21</v>
      </c>
      <c r="AN102" s="12" t="s">
        <v>21</v>
      </c>
      <c r="AO102" s="12" t="s">
        <v>21</v>
      </c>
      <c r="AP102" s="12" t="s">
        <v>21</v>
      </c>
      <c r="AQ102" s="12" t="s">
        <v>21</v>
      </c>
      <c r="AR102" s="12" t="s">
        <v>21</v>
      </c>
      <c r="AS102" s="12" t="s">
        <v>21</v>
      </c>
      <c r="AT102" s="17">
        <v>71</v>
      </c>
      <c r="AU102" s="14" t="s">
        <v>21</v>
      </c>
      <c r="AV102" s="15">
        <v>80</v>
      </c>
      <c r="AW102" s="14" t="s">
        <v>21</v>
      </c>
      <c r="AX102" s="15">
        <v>74</v>
      </c>
      <c r="AY102" s="14" t="s">
        <v>21</v>
      </c>
      <c r="AZ102" s="15">
        <v>58</v>
      </c>
      <c r="BA102" s="27">
        <f>AA102*1.5+AB102*2+AC102*1.5+AD102*3.5+AE102*6+AF102*1+AG102*2+AH102*3.5+AK102*1+AT102*4.5+AV102*2+AX102*2+AZ102*2.5</f>
        <v>2361.5</v>
      </c>
      <c r="BB102" s="27">
        <v>35</v>
      </c>
      <c r="BC102" s="27">
        <f>BA102/BB102</f>
        <v>67.471428571428575</v>
      </c>
      <c r="BD102" s="29">
        <f>BA102+U102</f>
        <v>4552.5</v>
      </c>
      <c r="BE102" s="29">
        <f>BB102+V102</f>
        <v>63.5</v>
      </c>
      <c r="BF102" s="29">
        <f>BD102/BE102</f>
        <v>71.69291338582677</v>
      </c>
      <c r="BG102" s="29">
        <v>0</v>
      </c>
      <c r="BH102" s="30">
        <f>BD102/BE102+BG102</f>
        <v>71.69291338582677</v>
      </c>
    </row>
    <row r="103" spans="1:60" s="2" customFormat="1" x14ac:dyDescent="0.15">
      <c r="A103" s="31">
        <v>100</v>
      </c>
      <c r="B103" s="11">
        <v>130906114</v>
      </c>
      <c r="C103" s="12" t="s">
        <v>39</v>
      </c>
      <c r="D103" s="13">
        <v>75</v>
      </c>
      <c r="E103" s="13">
        <v>72</v>
      </c>
      <c r="F103" s="13">
        <v>62</v>
      </c>
      <c r="G103" s="13">
        <v>64</v>
      </c>
      <c r="H103" s="13">
        <v>71</v>
      </c>
      <c r="I103" s="13">
        <v>69</v>
      </c>
      <c r="J103" s="13">
        <v>73</v>
      </c>
      <c r="K103" s="13">
        <v>78</v>
      </c>
      <c r="L103" s="13">
        <v>80</v>
      </c>
      <c r="M103" s="13">
        <v>90</v>
      </c>
      <c r="N103" s="12" t="s">
        <v>21</v>
      </c>
      <c r="O103" s="12" t="s">
        <v>21</v>
      </c>
      <c r="P103" s="12" t="s">
        <v>21</v>
      </c>
      <c r="Q103" s="12"/>
      <c r="R103" s="12"/>
      <c r="S103" s="12"/>
      <c r="T103" s="22"/>
      <c r="U103" s="27">
        <f>D103*2.5+E103*3+F103*2+G103*2+H103*3+I103*4+J103*2.5+K103*3+L103*2+M103*2</f>
        <v>1901</v>
      </c>
      <c r="V103" s="27">
        <v>26</v>
      </c>
      <c r="W103" s="27">
        <f>U103/V103</f>
        <v>73.115384615384613</v>
      </c>
      <c r="X103" s="9"/>
      <c r="Y103" s="11">
        <v>130906114</v>
      </c>
      <c r="Z103" s="32" t="s">
        <v>39</v>
      </c>
      <c r="AA103" s="13">
        <v>62</v>
      </c>
      <c r="AB103" s="13">
        <v>66</v>
      </c>
      <c r="AC103" s="13">
        <v>66</v>
      </c>
      <c r="AD103" s="13">
        <v>84</v>
      </c>
      <c r="AE103" s="13">
        <v>88</v>
      </c>
      <c r="AF103" s="11">
        <v>85</v>
      </c>
      <c r="AG103" s="13">
        <v>77</v>
      </c>
      <c r="AH103" s="13">
        <v>21</v>
      </c>
      <c r="AI103" s="12" t="s">
        <v>21</v>
      </c>
      <c r="AJ103" s="12" t="s">
        <v>21</v>
      </c>
      <c r="AK103" s="12" t="s">
        <v>21</v>
      </c>
      <c r="AL103" s="12" t="s">
        <v>21</v>
      </c>
      <c r="AM103" s="12" t="s">
        <v>21</v>
      </c>
      <c r="AN103" s="12" t="s">
        <v>21</v>
      </c>
      <c r="AO103" s="12" t="s">
        <v>21</v>
      </c>
      <c r="AP103" s="12" t="s">
        <v>21</v>
      </c>
      <c r="AQ103" s="12" t="s">
        <v>21</v>
      </c>
      <c r="AR103" s="12" t="s">
        <v>21</v>
      </c>
      <c r="AS103" s="12" t="s">
        <v>21</v>
      </c>
      <c r="AT103" s="12"/>
      <c r="AU103" s="12"/>
      <c r="AV103" s="12"/>
      <c r="AW103" s="12"/>
      <c r="AX103" s="12"/>
      <c r="AY103" s="12"/>
      <c r="AZ103" s="12"/>
      <c r="BA103" s="27">
        <f>AA103*1.5+AB103*2+AC103*1.5+AD103*3.5+AE103*6+AF103*1+AG103*2+AH103*3.5</f>
        <v>1458.5</v>
      </c>
      <c r="BB103" s="27">
        <v>21</v>
      </c>
      <c r="BC103" s="27">
        <f>BA103/BB103</f>
        <v>69.452380952380949</v>
      </c>
      <c r="BD103" s="29">
        <f>BA103+U103</f>
        <v>3359.5</v>
      </c>
      <c r="BE103" s="29">
        <f>BB103+V103</f>
        <v>47</v>
      </c>
      <c r="BF103" s="29">
        <f>BD103/BE103</f>
        <v>71.478723404255319</v>
      </c>
      <c r="BG103" s="29">
        <v>0</v>
      </c>
      <c r="BH103" s="30">
        <f>BD103/BE103+BG103</f>
        <v>71.478723404255319</v>
      </c>
    </row>
    <row r="104" spans="1:60" s="2" customFormat="1" x14ac:dyDescent="0.15">
      <c r="A104" s="31">
        <v>101</v>
      </c>
      <c r="B104" s="12">
        <v>130906250</v>
      </c>
      <c r="C104" s="32" t="s">
        <v>170</v>
      </c>
      <c r="D104" s="13">
        <v>66</v>
      </c>
      <c r="E104" s="13">
        <v>68</v>
      </c>
      <c r="F104" s="11">
        <v>56</v>
      </c>
      <c r="G104" s="13">
        <v>70</v>
      </c>
      <c r="H104" s="13">
        <v>60</v>
      </c>
      <c r="I104" s="13">
        <v>91</v>
      </c>
      <c r="J104" s="13">
        <v>60</v>
      </c>
      <c r="K104" s="13">
        <v>79</v>
      </c>
      <c r="L104" s="13">
        <v>82</v>
      </c>
      <c r="M104" s="11">
        <v>0</v>
      </c>
      <c r="N104" s="12" t="s">
        <v>21</v>
      </c>
      <c r="O104" s="12" t="s">
        <v>21</v>
      </c>
      <c r="P104" s="12" t="s">
        <v>21</v>
      </c>
      <c r="Q104" s="15">
        <v>72</v>
      </c>
      <c r="R104" s="14" t="s">
        <v>21</v>
      </c>
      <c r="S104" s="14" t="s">
        <v>21</v>
      </c>
      <c r="T104" s="25" t="s">
        <v>21</v>
      </c>
      <c r="U104" s="27">
        <f>D104*2.5+E104*3+F104*2+G104*2+H104*3+I104*4+J104*2.5+K104*3+L104*2+Q104*4.5+M104*2</f>
        <v>2040</v>
      </c>
      <c r="V104" s="27">
        <v>30.5</v>
      </c>
      <c r="W104" s="27">
        <f>U104/V104</f>
        <v>66.885245901639351</v>
      </c>
      <c r="X104" s="9"/>
      <c r="Y104" s="12">
        <v>130906250</v>
      </c>
      <c r="Z104" s="12" t="s">
        <v>170</v>
      </c>
      <c r="AA104" s="13">
        <v>70</v>
      </c>
      <c r="AB104" s="13">
        <v>71</v>
      </c>
      <c r="AC104" s="13">
        <v>90</v>
      </c>
      <c r="AD104" s="13">
        <v>63</v>
      </c>
      <c r="AE104" s="13">
        <v>82</v>
      </c>
      <c r="AF104" s="11">
        <v>75</v>
      </c>
      <c r="AG104" s="13">
        <v>82</v>
      </c>
      <c r="AH104" s="13">
        <v>61</v>
      </c>
      <c r="AI104" s="12" t="s">
        <v>21</v>
      </c>
      <c r="AJ104" s="12" t="s">
        <v>21</v>
      </c>
      <c r="AK104" s="12" t="s">
        <v>21</v>
      </c>
      <c r="AL104" s="13">
        <v>91</v>
      </c>
      <c r="AM104" s="12" t="s">
        <v>21</v>
      </c>
      <c r="AN104" s="12" t="s">
        <v>21</v>
      </c>
      <c r="AO104" s="12" t="s">
        <v>21</v>
      </c>
      <c r="AP104" s="12" t="s">
        <v>21</v>
      </c>
      <c r="AQ104" s="12" t="s">
        <v>21</v>
      </c>
      <c r="AR104" s="12" t="s">
        <v>21</v>
      </c>
      <c r="AS104" s="12" t="s">
        <v>21</v>
      </c>
      <c r="AT104" s="18" t="s">
        <v>21</v>
      </c>
      <c r="AU104" s="14" t="s">
        <v>21</v>
      </c>
      <c r="AV104" s="14" t="s">
        <v>21</v>
      </c>
      <c r="AW104" s="14" t="s">
        <v>21</v>
      </c>
      <c r="AX104" s="15">
        <v>71</v>
      </c>
      <c r="AY104" s="14" t="s">
        <v>21</v>
      </c>
      <c r="AZ104" s="14" t="s">
        <v>21</v>
      </c>
      <c r="BA104" s="27">
        <f>AA104*1.5+AB104*2+AC104*1.5+AD104*3.5+AE104*6+AF104*1+AG104*2+AH104*3.5+AL104*4+AX104*2</f>
        <v>2053</v>
      </c>
      <c r="BB104" s="27">
        <v>27</v>
      </c>
      <c r="BC104" s="27">
        <f>BA104/BB104</f>
        <v>76.037037037037038</v>
      </c>
      <c r="BD104" s="29">
        <f>BA104+U104</f>
        <v>4093</v>
      </c>
      <c r="BE104" s="29">
        <f>BB104+V104</f>
        <v>57.5</v>
      </c>
      <c r="BF104" s="29">
        <f>BD104/BE104</f>
        <v>71.182608695652178</v>
      </c>
      <c r="BG104" s="29">
        <v>0</v>
      </c>
      <c r="BH104" s="30">
        <f>BD104/BE104+BG104</f>
        <v>71.182608695652178</v>
      </c>
    </row>
    <row r="105" spans="1:60" s="2" customFormat="1" x14ac:dyDescent="0.15">
      <c r="A105" s="31">
        <v>102</v>
      </c>
      <c r="B105" s="11">
        <v>130906109</v>
      </c>
      <c r="C105" s="12" t="s">
        <v>35</v>
      </c>
      <c r="D105" s="13">
        <v>73</v>
      </c>
      <c r="E105" s="13">
        <v>75</v>
      </c>
      <c r="F105" s="13">
        <v>63</v>
      </c>
      <c r="G105" s="13">
        <v>67</v>
      </c>
      <c r="H105" s="13">
        <v>62</v>
      </c>
      <c r="I105" s="13">
        <v>78</v>
      </c>
      <c r="J105" s="13">
        <v>90</v>
      </c>
      <c r="K105" s="13">
        <v>81</v>
      </c>
      <c r="L105" s="12" t="s">
        <v>21</v>
      </c>
      <c r="M105" s="13">
        <v>94</v>
      </c>
      <c r="N105" s="12" t="s">
        <v>21</v>
      </c>
      <c r="O105" s="12" t="s">
        <v>21</v>
      </c>
      <c r="P105" s="12" t="s">
        <v>21</v>
      </c>
      <c r="Q105" s="15">
        <v>72</v>
      </c>
      <c r="R105" s="14" t="s">
        <v>21</v>
      </c>
      <c r="S105" s="14" t="s">
        <v>21</v>
      </c>
      <c r="T105" s="25" t="s">
        <v>21</v>
      </c>
      <c r="U105" s="27">
        <f>D105*2.5+E105*3+F105*2+G105*2+H105*3+I105*4+J105*2.5+K105*3+M105*2+Q105*4.5</f>
        <v>2145.5</v>
      </c>
      <c r="V105" s="27">
        <v>28.5</v>
      </c>
      <c r="W105" s="27">
        <f>U105/V105</f>
        <v>75.280701754385959</v>
      </c>
      <c r="X105" s="9"/>
      <c r="Y105" s="11">
        <v>130906109</v>
      </c>
      <c r="Z105" s="32" t="s">
        <v>35</v>
      </c>
      <c r="AA105" s="13">
        <v>54</v>
      </c>
      <c r="AB105" s="13">
        <v>63</v>
      </c>
      <c r="AC105" s="13">
        <v>73</v>
      </c>
      <c r="AD105" s="13">
        <v>60</v>
      </c>
      <c r="AE105" s="13">
        <v>85</v>
      </c>
      <c r="AF105" s="11">
        <v>75</v>
      </c>
      <c r="AG105" s="13">
        <v>71</v>
      </c>
      <c r="AH105" s="13">
        <v>41</v>
      </c>
      <c r="AI105" s="13">
        <v>80</v>
      </c>
      <c r="AJ105" s="13">
        <v>68</v>
      </c>
      <c r="AK105" s="12" t="s">
        <v>21</v>
      </c>
      <c r="AL105" s="12" t="s">
        <v>21</v>
      </c>
      <c r="AM105" s="12" t="s">
        <v>21</v>
      </c>
      <c r="AN105" s="13">
        <v>53</v>
      </c>
      <c r="AO105" s="12" t="s">
        <v>21</v>
      </c>
      <c r="AP105" s="12" t="s">
        <v>21</v>
      </c>
      <c r="AQ105" s="12" t="s">
        <v>21</v>
      </c>
      <c r="AR105" s="12" t="s">
        <v>21</v>
      </c>
      <c r="AS105" s="12" t="s">
        <v>21</v>
      </c>
      <c r="AT105" s="12"/>
      <c r="AU105" s="12"/>
      <c r="AV105" s="12"/>
      <c r="AW105" s="12"/>
      <c r="AX105" s="12"/>
      <c r="AY105" s="12"/>
      <c r="AZ105" s="12"/>
      <c r="BA105" s="27">
        <f>AA105*1.5+AB105*2+AC105*1.5+AD105*3.5+AE105*6+AF105*1+AG105*2+AH105*3.5+AI105*2+AJ105*1.5+AN105*2</f>
        <v>1765</v>
      </c>
      <c r="BB105" s="27">
        <v>26.5</v>
      </c>
      <c r="BC105" s="27">
        <f>BA105/BB105</f>
        <v>66.603773584905667</v>
      </c>
      <c r="BD105" s="29">
        <f>BA105+U105</f>
        <v>3910.5</v>
      </c>
      <c r="BE105" s="29">
        <f>BB105+V105</f>
        <v>55</v>
      </c>
      <c r="BF105" s="29">
        <f>BD105/BE105</f>
        <v>71.099999999999994</v>
      </c>
      <c r="BG105" s="29">
        <v>0</v>
      </c>
      <c r="BH105" s="30">
        <f>BD105/BE105+BG105</f>
        <v>71.099999999999994</v>
      </c>
    </row>
    <row r="106" spans="1:60" s="2" customFormat="1" x14ac:dyDescent="0.15">
      <c r="A106" s="31">
        <v>103</v>
      </c>
      <c r="B106" s="11">
        <v>130906332</v>
      </c>
      <c r="C106" s="32" t="s">
        <v>148</v>
      </c>
      <c r="D106" s="13">
        <v>60</v>
      </c>
      <c r="E106" s="13">
        <v>62</v>
      </c>
      <c r="F106" s="13">
        <v>65</v>
      </c>
      <c r="G106" s="11">
        <v>47</v>
      </c>
      <c r="H106" s="13">
        <v>77</v>
      </c>
      <c r="I106" s="13">
        <v>90</v>
      </c>
      <c r="J106" s="11">
        <v>53</v>
      </c>
      <c r="K106" s="13">
        <v>60</v>
      </c>
      <c r="L106" s="12" t="s">
        <v>21</v>
      </c>
      <c r="M106" s="12" t="s">
        <v>21</v>
      </c>
      <c r="N106" s="12" t="s">
        <v>21</v>
      </c>
      <c r="O106" s="12" t="s">
        <v>21</v>
      </c>
      <c r="P106" s="12" t="s">
        <v>21</v>
      </c>
      <c r="Q106" s="12"/>
      <c r="R106" s="12"/>
      <c r="S106" s="12"/>
      <c r="T106" s="22"/>
      <c r="U106" s="27">
        <f>D106*2.5+E106*3+F106*2+G106*2+H106*3+I106*4+J106*2.5+K106*3</f>
        <v>1463.5</v>
      </c>
      <c r="V106" s="27">
        <v>22</v>
      </c>
      <c r="W106" s="27">
        <f>U106/V106</f>
        <v>66.522727272727266</v>
      </c>
      <c r="X106" s="9"/>
      <c r="Y106" s="11">
        <v>130906332</v>
      </c>
      <c r="Z106" s="12" t="s">
        <v>148</v>
      </c>
      <c r="AA106" s="13">
        <v>71</v>
      </c>
      <c r="AB106" s="13">
        <v>76</v>
      </c>
      <c r="AC106" s="13">
        <v>82</v>
      </c>
      <c r="AD106" s="13">
        <v>69</v>
      </c>
      <c r="AE106" s="13">
        <v>76</v>
      </c>
      <c r="AF106" s="11">
        <v>75</v>
      </c>
      <c r="AG106" s="13">
        <v>83</v>
      </c>
      <c r="AH106" s="13">
        <v>75</v>
      </c>
      <c r="AI106" s="13">
        <v>82</v>
      </c>
      <c r="AJ106" s="12" t="s">
        <v>21</v>
      </c>
      <c r="AK106" s="12" t="s">
        <v>21</v>
      </c>
      <c r="AL106" s="12" t="s">
        <v>21</v>
      </c>
      <c r="AM106" s="12" t="s">
        <v>21</v>
      </c>
      <c r="AN106" s="12" t="s">
        <v>21</v>
      </c>
      <c r="AO106" s="12" t="s">
        <v>21</v>
      </c>
      <c r="AP106" s="12" t="s">
        <v>21</v>
      </c>
      <c r="AQ106" s="12" t="s">
        <v>21</v>
      </c>
      <c r="AR106" s="13">
        <v>60</v>
      </c>
      <c r="AS106" s="12" t="s">
        <v>21</v>
      </c>
      <c r="AT106" s="12"/>
      <c r="AU106" s="12"/>
      <c r="AV106" s="12"/>
      <c r="AW106" s="12"/>
      <c r="AX106" s="12"/>
      <c r="AY106" s="12"/>
      <c r="AZ106" s="12"/>
      <c r="BA106" s="27">
        <f>AA106*1.5+AB106*2+AC106*1.5+AD106*3.5+AE106*6+AF106*1+AG106*2+AH106*3.5+AI106*2+AR106*2</f>
        <v>1866.5</v>
      </c>
      <c r="BB106" s="27">
        <v>25</v>
      </c>
      <c r="BC106" s="27">
        <f>BA106/BB106</f>
        <v>74.66</v>
      </c>
      <c r="BD106" s="29">
        <f>BA106+U106</f>
        <v>3330</v>
      </c>
      <c r="BE106" s="29">
        <f>BB106+V106</f>
        <v>47</v>
      </c>
      <c r="BF106" s="29">
        <f>BD106/BE106</f>
        <v>70.851063829787236</v>
      </c>
      <c r="BG106" s="29">
        <v>0</v>
      </c>
      <c r="BH106" s="30">
        <f>BD106/BE106+BG106</f>
        <v>70.851063829787236</v>
      </c>
    </row>
    <row r="107" spans="1:60" s="2" customFormat="1" x14ac:dyDescent="0.15">
      <c r="A107" s="31">
        <v>104</v>
      </c>
      <c r="B107" s="11">
        <v>130906245</v>
      </c>
      <c r="C107" s="32" t="s">
        <v>114</v>
      </c>
      <c r="D107" s="13">
        <v>73</v>
      </c>
      <c r="E107" s="11">
        <v>52</v>
      </c>
      <c r="F107" s="13">
        <v>73</v>
      </c>
      <c r="G107" s="13">
        <v>75</v>
      </c>
      <c r="H107" s="13">
        <v>63</v>
      </c>
      <c r="I107" s="13">
        <v>63</v>
      </c>
      <c r="J107" s="11">
        <v>44</v>
      </c>
      <c r="K107" s="13">
        <v>64</v>
      </c>
      <c r="L107" s="13">
        <v>90</v>
      </c>
      <c r="M107" s="13">
        <v>89</v>
      </c>
      <c r="N107" s="12" t="s">
        <v>21</v>
      </c>
      <c r="O107" s="12" t="s">
        <v>21</v>
      </c>
      <c r="P107" s="12" t="s">
        <v>21</v>
      </c>
      <c r="Q107" s="12"/>
      <c r="R107" s="12"/>
      <c r="S107" s="12"/>
      <c r="T107" s="22"/>
      <c r="U107" s="27">
        <f>D107*2.5+E107*3+F107*2+G107*2+H107*3+I107*4+J107*2.5+K107*3+L107*2+M107*2</f>
        <v>1735.5</v>
      </c>
      <c r="V107" s="27">
        <v>26</v>
      </c>
      <c r="W107" s="27">
        <f>U107/V107</f>
        <v>66.75</v>
      </c>
      <c r="X107" s="9"/>
      <c r="Y107" s="11">
        <v>130906245</v>
      </c>
      <c r="Z107" s="12" t="s">
        <v>114</v>
      </c>
      <c r="AA107" s="13">
        <v>63</v>
      </c>
      <c r="AB107" s="13">
        <v>63</v>
      </c>
      <c r="AC107" s="13">
        <v>77</v>
      </c>
      <c r="AD107" s="13">
        <v>60</v>
      </c>
      <c r="AE107" s="13">
        <v>89</v>
      </c>
      <c r="AF107" s="11">
        <v>75</v>
      </c>
      <c r="AG107" s="13">
        <v>91</v>
      </c>
      <c r="AH107" s="13">
        <v>66</v>
      </c>
      <c r="AI107" s="12" t="s">
        <v>21</v>
      </c>
      <c r="AJ107" s="12" t="s">
        <v>21</v>
      </c>
      <c r="AK107" s="12" t="s">
        <v>21</v>
      </c>
      <c r="AL107" s="12" t="s">
        <v>21</v>
      </c>
      <c r="AM107" s="12" t="s">
        <v>21</v>
      </c>
      <c r="AN107" s="12" t="s">
        <v>21</v>
      </c>
      <c r="AO107" s="12" t="s">
        <v>21</v>
      </c>
      <c r="AP107" s="12" t="s">
        <v>21</v>
      </c>
      <c r="AQ107" s="12" t="s">
        <v>21</v>
      </c>
      <c r="AR107" s="12" t="s">
        <v>21</v>
      </c>
      <c r="AS107" s="12" t="s">
        <v>21</v>
      </c>
      <c r="AT107" s="12"/>
      <c r="AU107" s="12"/>
      <c r="AV107" s="12"/>
      <c r="AW107" s="12"/>
      <c r="AX107" s="12"/>
      <c r="AY107" s="12"/>
      <c r="AZ107" s="12"/>
      <c r="BA107" s="27">
        <f>AA107*1.5+AB107*2+AC107*1.5+AD107*3.5+AE107*6+AF107*1+AG107*2+AH107*3.5</f>
        <v>1568</v>
      </c>
      <c r="BB107" s="27">
        <v>21</v>
      </c>
      <c r="BC107" s="27">
        <f>BA107/BB107</f>
        <v>74.666666666666671</v>
      </c>
      <c r="BD107" s="29">
        <f>BA107+U107</f>
        <v>3303.5</v>
      </c>
      <c r="BE107" s="29">
        <f>BB107+V107</f>
        <v>47</v>
      </c>
      <c r="BF107" s="29">
        <f>BD107/BE107</f>
        <v>70.287234042553195</v>
      </c>
      <c r="BG107" s="29">
        <v>0</v>
      </c>
      <c r="BH107" s="30">
        <f>BD107/BE107+BG107</f>
        <v>70.287234042553195</v>
      </c>
    </row>
    <row r="108" spans="1:60" s="2" customFormat="1" x14ac:dyDescent="0.15">
      <c r="A108" s="31">
        <v>105</v>
      </c>
      <c r="B108" s="11">
        <v>130906325</v>
      </c>
      <c r="C108" s="32" t="s">
        <v>141</v>
      </c>
      <c r="D108" s="13">
        <v>84</v>
      </c>
      <c r="E108" s="13">
        <v>89</v>
      </c>
      <c r="F108" s="13">
        <v>87</v>
      </c>
      <c r="G108" s="11">
        <v>51</v>
      </c>
      <c r="H108" s="13">
        <v>63</v>
      </c>
      <c r="I108" s="13">
        <v>80</v>
      </c>
      <c r="J108" s="13">
        <v>87</v>
      </c>
      <c r="K108" s="13">
        <v>89</v>
      </c>
      <c r="L108" s="13">
        <v>85</v>
      </c>
      <c r="M108" s="13">
        <v>80</v>
      </c>
      <c r="N108" s="12" t="s">
        <v>21</v>
      </c>
      <c r="O108" s="12" t="s">
        <v>21</v>
      </c>
      <c r="P108" s="12" t="s">
        <v>21</v>
      </c>
      <c r="Q108" s="12"/>
      <c r="R108" s="12"/>
      <c r="S108" s="12"/>
      <c r="T108" s="22"/>
      <c r="U108" s="27">
        <f>D108*2.5+E108*3+F108*2+G108*2+H108*3+I108*4+J108*2.5+K108*3+L108*2+M108*2</f>
        <v>2076.5</v>
      </c>
      <c r="V108" s="27">
        <v>26</v>
      </c>
      <c r="W108" s="27">
        <f>U108/V108</f>
        <v>79.865384615384613</v>
      </c>
      <c r="X108" s="9"/>
      <c r="Y108" s="11">
        <v>130906325</v>
      </c>
      <c r="Z108" s="32" t="s">
        <v>141</v>
      </c>
      <c r="AA108" s="13">
        <v>85</v>
      </c>
      <c r="AB108" s="13">
        <v>60</v>
      </c>
      <c r="AC108" s="13">
        <v>85</v>
      </c>
      <c r="AD108" s="13">
        <v>22</v>
      </c>
      <c r="AE108" s="13">
        <v>84</v>
      </c>
      <c r="AF108" s="11">
        <v>75</v>
      </c>
      <c r="AG108" s="13">
        <v>93</v>
      </c>
      <c r="AH108" s="11">
        <v>0</v>
      </c>
      <c r="AI108" s="12" t="s">
        <v>21</v>
      </c>
      <c r="AJ108" s="12" t="s">
        <v>21</v>
      </c>
      <c r="AK108" s="12" t="s">
        <v>21</v>
      </c>
      <c r="AL108" s="12" t="s">
        <v>21</v>
      </c>
      <c r="AM108" s="12" t="s">
        <v>21</v>
      </c>
      <c r="AN108" s="12" t="s">
        <v>21</v>
      </c>
      <c r="AO108" s="12" t="s">
        <v>21</v>
      </c>
      <c r="AP108" s="12" t="s">
        <v>21</v>
      </c>
      <c r="AQ108" s="12" t="s">
        <v>21</v>
      </c>
      <c r="AR108" s="12" t="s">
        <v>21</v>
      </c>
      <c r="AS108" s="12" t="s">
        <v>21</v>
      </c>
      <c r="AT108" s="12"/>
      <c r="AU108" s="12"/>
      <c r="AV108" s="12"/>
      <c r="AW108" s="12"/>
      <c r="AX108" s="12"/>
      <c r="AY108" s="12"/>
      <c r="AZ108" s="12"/>
      <c r="BA108" s="27">
        <f>AA108*1.5+AB108*2+AC108*1.5+AD108*3.5+AE108*6+AF108*1+AG108*2+AH108*3.5</f>
        <v>1217</v>
      </c>
      <c r="BB108" s="27">
        <v>21</v>
      </c>
      <c r="BC108" s="27">
        <f>BA108/BB108</f>
        <v>57.952380952380949</v>
      </c>
      <c r="BD108" s="29">
        <f>BA108+U108</f>
        <v>3293.5</v>
      </c>
      <c r="BE108" s="29">
        <f>BB108+V108</f>
        <v>47</v>
      </c>
      <c r="BF108" s="29">
        <f>BD108/BE108</f>
        <v>70.074468085106389</v>
      </c>
      <c r="BG108" s="29">
        <v>0</v>
      </c>
      <c r="BH108" s="30">
        <f>BD108/BE108+BG108</f>
        <v>70.074468085106389</v>
      </c>
    </row>
    <row r="109" spans="1:60" s="2" customFormat="1" x14ac:dyDescent="0.15">
      <c r="A109" s="31">
        <v>106</v>
      </c>
      <c r="B109" s="11">
        <v>130906121</v>
      </c>
      <c r="C109" s="32" t="s">
        <v>46</v>
      </c>
      <c r="D109" s="13">
        <v>69</v>
      </c>
      <c r="E109" s="13">
        <v>75</v>
      </c>
      <c r="F109" s="13">
        <v>69</v>
      </c>
      <c r="G109" s="11">
        <v>48</v>
      </c>
      <c r="H109" s="13">
        <v>65</v>
      </c>
      <c r="I109" s="13">
        <v>84</v>
      </c>
      <c r="J109" s="11">
        <v>38</v>
      </c>
      <c r="K109" s="13">
        <v>71</v>
      </c>
      <c r="L109" s="12" t="s">
        <v>21</v>
      </c>
      <c r="M109" s="12" t="s">
        <v>21</v>
      </c>
      <c r="N109" s="12" t="s">
        <v>21</v>
      </c>
      <c r="O109" s="12" t="s">
        <v>21</v>
      </c>
      <c r="P109" s="12" t="s">
        <v>21</v>
      </c>
      <c r="Q109" s="12"/>
      <c r="R109" s="12"/>
      <c r="S109" s="12"/>
      <c r="T109" s="22"/>
      <c r="U109" s="27">
        <f>D109*2.5+E109*3+F109*2+G109*2+H109*3+I109*4+J109*2.5+K109*3</f>
        <v>1470.5</v>
      </c>
      <c r="V109" s="27">
        <v>22</v>
      </c>
      <c r="W109" s="27">
        <f>U109/V109</f>
        <v>66.840909090909093</v>
      </c>
      <c r="X109" s="9"/>
      <c r="Y109" s="11">
        <v>130906121</v>
      </c>
      <c r="Z109" s="32" t="s">
        <v>46</v>
      </c>
      <c r="AA109" s="11">
        <v>0</v>
      </c>
      <c r="AB109" s="13">
        <v>76</v>
      </c>
      <c r="AC109" s="13">
        <v>84</v>
      </c>
      <c r="AD109" s="13">
        <v>47</v>
      </c>
      <c r="AE109" s="13">
        <v>89</v>
      </c>
      <c r="AF109" s="11">
        <v>85</v>
      </c>
      <c r="AG109" s="13">
        <v>80</v>
      </c>
      <c r="AH109" s="13">
        <v>74</v>
      </c>
      <c r="AI109" s="13">
        <v>80</v>
      </c>
      <c r="AJ109" s="12" t="s">
        <v>21</v>
      </c>
      <c r="AK109" s="12" t="s">
        <v>21</v>
      </c>
      <c r="AL109" s="12" t="s">
        <v>21</v>
      </c>
      <c r="AM109" s="12" t="s">
        <v>21</v>
      </c>
      <c r="AN109" s="12" t="s">
        <v>21</v>
      </c>
      <c r="AO109" s="12" t="s">
        <v>21</v>
      </c>
      <c r="AP109" s="12" t="s">
        <v>21</v>
      </c>
      <c r="AQ109" s="12" t="s">
        <v>21</v>
      </c>
      <c r="AR109" s="13">
        <v>90</v>
      </c>
      <c r="AS109" s="12" t="s">
        <v>21</v>
      </c>
      <c r="AT109" s="12"/>
      <c r="AU109" s="12"/>
      <c r="AV109" s="12"/>
      <c r="AW109" s="12"/>
      <c r="AX109" s="12"/>
      <c r="AY109" s="12"/>
      <c r="AZ109" s="12"/>
      <c r="BA109" s="27">
        <f>AA109*1.5+AB109*2+AC109*1.5+AD109*3.5+AE109*6+AF109*1+AG109*2+AH109*3.5+AI109*2+AR109*2</f>
        <v>1820.5</v>
      </c>
      <c r="BB109" s="27">
        <v>25</v>
      </c>
      <c r="BC109" s="27">
        <f>BA109/BB109</f>
        <v>72.819999999999993</v>
      </c>
      <c r="BD109" s="29">
        <f>BA109+U109</f>
        <v>3291</v>
      </c>
      <c r="BE109" s="29">
        <f>BB109+V109</f>
        <v>47</v>
      </c>
      <c r="BF109" s="29">
        <f>BD109/BE109</f>
        <v>70.021276595744681</v>
      </c>
      <c r="BG109" s="29">
        <v>0</v>
      </c>
      <c r="BH109" s="30">
        <f>BD109/BE109+BG109</f>
        <v>70.021276595744681</v>
      </c>
    </row>
    <row r="110" spans="1:60" s="2" customFormat="1" x14ac:dyDescent="0.15">
      <c r="A110" s="31">
        <v>107</v>
      </c>
      <c r="B110" s="11">
        <v>131410210</v>
      </c>
      <c r="C110" s="12" t="s">
        <v>169</v>
      </c>
      <c r="D110" s="13">
        <v>77</v>
      </c>
      <c r="E110" s="13">
        <v>83</v>
      </c>
      <c r="F110" s="13">
        <v>95</v>
      </c>
      <c r="G110" s="13">
        <v>66</v>
      </c>
      <c r="H110" s="13">
        <v>68</v>
      </c>
      <c r="I110" s="13">
        <v>80</v>
      </c>
      <c r="J110" s="13">
        <v>60</v>
      </c>
      <c r="K110" s="13">
        <v>80</v>
      </c>
      <c r="L110" s="12" t="s">
        <v>21</v>
      </c>
      <c r="M110" s="12" t="s">
        <v>21</v>
      </c>
      <c r="N110" s="13">
        <v>71</v>
      </c>
      <c r="O110" s="12" t="s">
        <v>21</v>
      </c>
      <c r="P110" s="12" t="s">
        <v>21</v>
      </c>
      <c r="Q110" s="14" t="s">
        <v>21</v>
      </c>
      <c r="R110" s="15">
        <v>60</v>
      </c>
      <c r="S110" s="14" t="s">
        <v>21</v>
      </c>
      <c r="T110" s="25" t="s">
        <v>21</v>
      </c>
      <c r="U110" s="27">
        <f>D110*2.5+E110*3+F110*2+G110*2+H110*3+I110*4+J110*2.5+K110*3+N110*1.5+R110*4.5</f>
        <v>2054</v>
      </c>
      <c r="V110" s="27">
        <v>28</v>
      </c>
      <c r="W110" s="27">
        <f>U110/V110</f>
        <v>73.357142857142861</v>
      </c>
      <c r="X110" s="9"/>
      <c r="Y110" s="11">
        <v>131410210</v>
      </c>
      <c r="Z110" s="32" t="s">
        <v>169</v>
      </c>
      <c r="AA110" s="13">
        <v>87</v>
      </c>
      <c r="AB110" s="13">
        <v>72</v>
      </c>
      <c r="AC110" s="13">
        <v>74</v>
      </c>
      <c r="AD110" s="13">
        <v>50</v>
      </c>
      <c r="AE110" s="13">
        <v>62</v>
      </c>
      <c r="AF110" s="11">
        <v>85</v>
      </c>
      <c r="AG110" s="13">
        <v>78</v>
      </c>
      <c r="AH110" s="13">
        <v>69</v>
      </c>
      <c r="AI110" s="13">
        <v>75</v>
      </c>
      <c r="AJ110" s="12" t="s">
        <v>21</v>
      </c>
      <c r="AK110" s="12" t="s">
        <v>21</v>
      </c>
      <c r="AL110" s="12" t="s">
        <v>21</v>
      </c>
      <c r="AM110" s="12" t="s">
        <v>21</v>
      </c>
      <c r="AN110" s="12" t="s">
        <v>21</v>
      </c>
      <c r="AO110" s="12" t="s">
        <v>21</v>
      </c>
      <c r="AP110" s="12" t="s">
        <v>21</v>
      </c>
      <c r="AQ110" s="12" t="s">
        <v>21</v>
      </c>
      <c r="AR110" s="12" t="s">
        <v>21</v>
      </c>
      <c r="AS110" s="12" t="s">
        <v>21</v>
      </c>
      <c r="AT110" s="18" t="s">
        <v>21</v>
      </c>
      <c r="AU110" s="15">
        <v>49</v>
      </c>
      <c r="AV110" s="15">
        <v>72</v>
      </c>
      <c r="AW110" s="14" t="s">
        <v>21</v>
      </c>
      <c r="AX110" s="15">
        <v>72</v>
      </c>
      <c r="AY110" s="14" t="s">
        <v>21</v>
      </c>
      <c r="AZ110" s="15">
        <v>72</v>
      </c>
      <c r="BA110" s="27">
        <f>AA110*1.5+AB110*2+AC110*1.5+AD110*3.5+AE110*6+AF110*1+AG110*2+AH110*3.5+AI110*2+AU110*3+AV110*2+AX110*2+AZ110*2.5</f>
        <v>2180</v>
      </c>
      <c r="BB110" s="27">
        <v>32.5</v>
      </c>
      <c r="BC110" s="27">
        <f>BA110/BB110</f>
        <v>67.07692307692308</v>
      </c>
      <c r="BD110" s="29">
        <f>BA110+U110</f>
        <v>4234</v>
      </c>
      <c r="BE110" s="29">
        <f>BB110+V110</f>
        <v>60.5</v>
      </c>
      <c r="BF110" s="29">
        <f>BD110/BE110</f>
        <v>69.983471074380162</v>
      </c>
      <c r="BG110" s="29">
        <v>0</v>
      </c>
      <c r="BH110" s="30">
        <f>BD110/BE110+BG110</f>
        <v>69.983471074380162</v>
      </c>
    </row>
    <row r="111" spans="1:60" s="2" customFormat="1" x14ac:dyDescent="0.15">
      <c r="A111" s="31">
        <v>108</v>
      </c>
      <c r="B111" s="11">
        <v>130906144</v>
      </c>
      <c r="C111" s="32" t="s">
        <v>69</v>
      </c>
      <c r="D111" s="13">
        <v>66</v>
      </c>
      <c r="E111" s="13">
        <v>61</v>
      </c>
      <c r="F111" s="13">
        <v>63</v>
      </c>
      <c r="G111" s="13">
        <v>67</v>
      </c>
      <c r="H111" s="11">
        <v>49</v>
      </c>
      <c r="I111" s="13">
        <v>88</v>
      </c>
      <c r="J111" s="13">
        <v>76</v>
      </c>
      <c r="K111" s="13">
        <v>66</v>
      </c>
      <c r="L111" s="13">
        <v>80</v>
      </c>
      <c r="M111" s="13">
        <v>86</v>
      </c>
      <c r="N111" s="12" t="s">
        <v>21</v>
      </c>
      <c r="O111" s="12" t="s">
        <v>21</v>
      </c>
      <c r="P111" s="12" t="s">
        <v>21</v>
      </c>
      <c r="Q111" s="12"/>
      <c r="R111" s="12"/>
      <c r="S111" s="12"/>
      <c r="T111" s="22"/>
      <c r="U111" s="27">
        <f>D111*2.5+E111*3+F111*2+G111*2+H111*3+I111*4+J111*2.5+K111*3+L111*2+M111*2</f>
        <v>1827</v>
      </c>
      <c r="V111" s="27">
        <v>26</v>
      </c>
      <c r="W111" s="27">
        <f>U111/V111</f>
        <v>70.269230769230774</v>
      </c>
      <c r="X111" s="9"/>
      <c r="Y111" s="11">
        <v>130906144</v>
      </c>
      <c r="Z111" s="32" t="s">
        <v>69</v>
      </c>
      <c r="AA111" s="13">
        <v>64</v>
      </c>
      <c r="AB111" s="13">
        <v>84</v>
      </c>
      <c r="AC111" s="13">
        <v>85</v>
      </c>
      <c r="AD111" s="13">
        <v>60</v>
      </c>
      <c r="AE111" s="13">
        <v>87</v>
      </c>
      <c r="AF111" s="11">
        <v>65</v>
      </c>
      <c r="AG111" s="13">
        <v>70</v>
      </c>
      <c r="AH111" s="13">
        <v>38</v>
      </c>
      <c r="AI111" s="12" t="s">
        <v>21</v>
      </c>
      <c r="AJ111" s="12" t="s">
        <v>21</v>
      </c>
      <c r="AK111" s="12" t="s">
        <v>21</v>
      </c>
      <c r="AL111" s="12" t="s">
        <v>21</v>
      </c>
      <c r="AM111" s="12" t="s">
        <v>21</v>
      </c>
      <c r="AN111" s="12" t="s">
        <v>21</v>
      </c>
      <c r="AO111" s="12" t="s">
        <v>21</v>
      </c>
      <c r="AP111" s="12" t="s">
        <v>21</v>
      </c>
      <c r="AQ111" s="12" t="s">
        <v>21</v>
      </c>
      <c r="AR111" s="12" t="s">
        <v>21</v>
      </c>
      <c r="AS111" s="12" t="s">
        <v>21</v>
      </c>
      <c r="AT111" s="12"/>
      <c r="AU111" s="12"/>
      <c r="AV111" s="12"/>
      <c r="AW111" s="12"/>
      <c r="AX111" s="12"/>
      <c r="AY111" s="12"/>
      <c r="AZ111" s="12"/>
      <c r="BA111" s="27">
        <f>AA111*1.5+AB111*2+AC111*1.5+AD111*3.5+AE111*6+AF111*1+AG111*2+AH111*3.5</f>
        <v>1461.5</v>
      </c>
      <c r="BB111" s="27">
        <v>21</v>
      </c>
      <c r="BC111" s="27">
        <f>BA111/BB111</f>
        <v>69.595238095238102</v>
      </c>
      <c r="BD111" s="29">
        <f>BA111+U111</f>
        <v>3288.5</v>
      </c>
      <c r="BE111" s="29">
        <f>BB111+V111</f>
        <v>47</v>
      </c>
      <c r="BF111" s="29">
        <f>BD111/BE111</f>
        <v>69.968085106382972</v>
      </c>
      <c r="BG111" s="29">
        <v>0</v>
      </c>
      <c r="BH111" s="30">
        <f>BD111/BE111+BG111</f>
        <v>69.968085106382972</v>
      </c>
    </row>
    <row r="112" spans="1:60" s="2" customFormat="1" x14ac:dyDescent="0.15">
      <c r="A112" s="31">
        <v>109</v>
      </c>
      <c r="B112" s="11">
        <v>130906223</v>
      </c>
      <c r="C112" s="12" t="s">
        <v>93</v>
      </c>
      <c r="D112" s="13">
        <v>78</v>
      </c>
      <c r="E112" s="13">
        <v>82</v>
      </c>
      <c r="F112" s="13">
        <v>80</v>
      </c>
      <c r="G112" s="13">
        <v>64</v>
      </c>
      <c r="H112" s="13">
        <v>64</v>
      </c>
      <c r="I112" s="13">
        <v>94</v>
      </c>
      <c r="J112" s="13">
        <v>61</v>
      </c>
      <c r="K112" s="13">
        <v>67</v>
      </c>
      <c r="L112" s="13">
        <v>86</v>
      </c>
      <c r="M112" s="12" t="s">
        <v>21</v>
      </c>
      <c r="N112" s="13">
        <v>68</v>
      </c>
      <c r="O112" s="12" t="s">
        <v>21</v>
      </c>
      <c r="P112" s="12" t="s">
        <v>21</v>
      </c>
      <c r="Q112" s="12"/>
      <c r="R112" s="12"/>
      <c r="S112" s="12"/>
      <c r="T112" s="22"/>
      <c r="U112" s="27">
        <f>D112*2.5+E112*3+F112*2+G112*2+H112*3+I112*4+J112*2.5+K112*3+L112*2+N112*1.5</f>
        <v>1924.5</v>
      </c>
      <c r="V112" s="27">
        <v>25.5</v>
      </c>
      <c r="W112" s="27">
        <f>U112/V112</f>
        <v>75.470588235294116</v>
      </c>
      <c r="X112" s="9"/>
      <c r="Y112" s="11">
        <v>130906223</v>
      </c>
      <c r="Z112" s="32" t="s">
        <v>93</v>
      </c>
      <c r="AA112" s="13">
        <v>77</v>
      </c>
      <c r="AB112" s="13">
        <v>53</v>
      </c>
      <c r="AC112" s="13">
        <v>61</v>
      </c>
      <c r="AD112" s="13">
        <v>53</v>
      </c>
      <c r="AE112" s="13">
        <v>80</v>
      </c>
      <c r="AF112" s="11">
        <v>75</v>
      </c>
      <c r="AG112" s="13">
        <v>80</v>
      </c>
      <c r="AH112" s="13">
        <v>28</v>
      </c>
      <c r="AI112" s="12" t="s">
        <v>21</v>
      </c>
      <c r="AJ112" s="12" t="s">
        <v>21</v>
      </c>
      <c r="AK112" s="12" t="s">
        <v>21</v>
      </c>
      <c r="AL112" s="13">
        <v>72</v>
      </c>
      <c r="AM112" s="12" t="s">
        <v>21</v>
      </c>
      <c r="AN112" s="12" t="s">
        <v>21</v>
      </c>
      <c r="AO112" s="12" t="s">
        <v>21</v>
      </c>
      <c r="AP112" s="12" t="s">
        <v>21</v>
      </c>
      <c r="AQ112" s="12" t="s">
        <v>21</v>
      </c>
      <c r="AR112" s="12" t="s">
        <v>21</v>
      </c>
      <c r="AS112" s="12" t="s">
        <v>21</v>
      </c>
      <c r="AT112" s="12"/>
      <c r="AU112" s="12"/>
      <c r="AV112" s="12"/>
      <c r="AW112" s="12"/>
      <c r="AX112" s="12"/>
      <c r="AY112" s="12"/>
      <c r="AZ112" s="12"/>
      <c r="BA112" s="27">
        <f>AA112*1.5+AB112*2+AC112*1.5+AD112*3.5+AE112*6+AF112*1+AG112*2+AH112*3.5+AL112*4</f>
        <v>1599.5</v>
      </c>
      <c r="BB112" s="27">
        <v>25</v>
      </c>
      <c r="BC112" s="27">
        <f>BA112/BB112</f>
        <v>63.98</v>
      </c>
      <c r="BD112" s="29">
        <f>BA112+U112</f>
        <v>3524</v>
      </c>
      <c r="BE112" s="29">
        <f>BB112+V112</f>
        <v>50.5</v>
      </c>
      <c r="BF112" s="29">
        <f>BD112/BE112</f>
        <v>69.78217821782178</v>
      </c>
      <c r="BG112" s="29">
        <v>0</v>
      </c>
      <c r="BH112" s="30">
        <f>BD112/BE112+BG112</f>
        <v>69.78217821782178</v>
      </c>
    </row>
    <row r="113" spans="1:60" s="2" customFormat="1" x14ac:dyDescent="0.15">
      <c r="A113" s="31">
        <v>110</v>
      </c>
      <c r="B113" s="11">
        <v>130906235</v>
      </c>
      <c r="C113" s="32" t="s">
        <v>105</v>
      </c>
      <c r="D113" s="13">
        <v>70</v>
      </c>
      <c r="E113" s="11">
        <v>55</v>
      </c>
      <c r="F113" s="13">
        <v>81</v>
      </c>
      <c r="G113" s="13">
        <v>67</v>
      </c>
      <c r="H113" s="13">
        <v>67</v>
      </c>
      <c r="I113" s="13">
        <v>85</v>
      </c>
      <c r="J113" s="13">
        <v>78</v>
      </c>
      <c r="K113" s="13">
        <v>76</v>
      </c>
      <c r="L113" s="13">
        <v>86</v>
      </c>
      <c r="M113" s="13">
        <v>84</v>
      </c>
      <c r="N113" s="12" t="s">
        <v>21</v>
      </c>
      <c r="O113" s="12" t="s">
        <v>21</v>
      </c>
      <c r="P113" s="12" t="s">
        <v>21</v>
      </c>
      <c r="Q113" s="12"/>
      <c r="R113" s="12"/>
      <c r="S113" s="12"/>
      <c r="T113" s="22"/>
      <c r="U113" s="27">
        <f>D113*2.5+E113*3+F113*2+G113*2+H113*3+I113*4+J113*2.5+K113*3+L113*2+M113*2</f>
        <v>1940</v>
      </c>
      <c r="V113" s="27">
        <v>26</v>
      </c>
      <c r="W113" s="27">
        <f>U113/V113</f>
        <v>74.615384615384613</v>
      </c>
      <c r="X113" s="9"/>
      <c r="Y113" s="11">
        <v>130906235</v>
      </c>
      <c r="Z113" s="32" t="s">
        <v>105</v>
      </c>
      <c r="AA113" s="13">
        <v>78</v>
      </c>
      <c r="AB113" s="13">
        <v>70</v>
      </c>
      <c r="AC113" s="13">
        <v>73</v>
      </c>
      <c r="AD113" s="13">
        <v>34</v>
      </c>
      <c r="AE113" s="13">
        <v>80</v>
      </c>
      <c r="AF113" s="11">
        <v>75</v>
      </c>
      <c r="AG113" s="13">
        <v>85</v>
      </c>
      <c r="AH113" s="13">
        <v>36</v>
      </c>
      <c r="AI113" s="12" t="s">
        <v>21</v>
      </c>
      <c r="AJ113" s="12" t="s">
        <v>21</v>
      </c>
      <c r="AK113" s="12" t="s">
        <v>21</v>
      </c>
      <c r="AL113" s="12" t="s">
        <v>21</v>
      </c>
      <c r="AM113" s="12" t="s">
        <v>21</v>
      </c>
      <c r="AN113" s="12" t="s">
        <v>21</v>
      </c>
      <c r="AO113" s="12" t="s">
        <v>21</v>
      </c>
      <c r="AP113" s="12" t="s">
        <v>21</v>
      </c>
      <c r="AQ113" s="12" t="s">
        <v>21</v>
      </c>
      <c r="AR113" s="12" t="s">
        <v>21</v>
      </c>
      <c r="AS113" s="12" t="s">
        <v>21</v>
      </c>
      <c r="AT113" s="12"/>
      <c r="AU113" s="12"/>
      <c r="AV113" s="12"/>
      <c r="AW113" s="12"/>
      <c r="AX113" s="12"/>
      <c r="AY113" s="12"/>
      <c r="AZ113" s="12"/>
      <c r="BA113" s="27">
        <f>AA113*1.5+AB113*2+AC113*1.5+AD113*3.5+AE113*6+AF113*1+AG113*2+AH113*3.5</f>
        <v>1336.5</v>
      </c>
      <c r="BB113" s="27">
        <v>21</v>
      </c>
      <c r="BC113" s="27">
        <f>BA113/BB113</f>
        <v>63.642857142857146</v>
      </c>
      <c r="BD113" s="29">
        <f>BA113+U113</f>
        <v>3276.5</v>
      </c>
      <c r="BE113" s="29">
        <f>BB113+V113</f>
        <v>47</v>
      </c>
      <c r="BF113" s="29">
        <f>BD113/BE113</f>
        <v>69.712765957446805</v>
      </c>
      <c r="BG113" s="29">
        <v>0</v>
      </c>
      <c r="BH113" s="30">
        <f>BD113/BE113+BG113</f>
        <v>69.712765957446805</v>
      </c>
    </row>
    <row r="114" spans="1:60" s="2" customFormat="1" x14ac:dyDescent="0.15">
      <c r="A114" s="31">
        <v>111</v>
      </c>
      <c r="B114" s="11">
        <v>130409117</v>
      </c>
      <c r="C114" s="12" t="s">
        <v>24</v>
      </c>
      <c r="D114" s="13">
        <v>76</v>
      </c>
      <c r="E114" s="13">
        <v>78</v>
      </c>
      <c r="F114" s="13">
        <v>69</v>
      </c>
      <c r="G114" s="13">
        <v>78</v>
      </c>
      <c r="H114" s="13">
        <v>62</v>
      </c>
      <c r="I114" s="13">
        <v>90</v>
      </c>
      <c r="J114" s="13">
        <v>83</v>
      </c>
      <c r="K114" s="13">
        <v>91</v>
      </c>
      <c r="L114" s="12" t="s">
        <v>21</v>
      </c>
      <c r="M114" s="13">
        <v>70</v>
      </c>
      <c r="N114" s="12" t="s">
        <v>21</v>
      </c>
      <c r="O114" s="12" t="s">
        <v>21</v>
      </c>
      <c r="P114" s="12" t="s">
        <v>21</v>
      </c>
      <c r="Q114" s="15">
        <v>64</v>
      </c>
      <c r="R114" s="14" t="s">
        <v>21</v>
      </c>
      <c r="S114" s="15">
        <v>70</v>
      </c>
      <c r="T114" s="24">
        <v>80</v>
      </c>
      <c r="U114" s="27">
        <f>D114*2.5+E114*3+F114*2+G114*2+H114*3+I114*4+J114*2.5+K114*3+M114*2+Q114*4.5+S114*3+T114*1.5</f>
        <v>2502.5</v>
      </c>
      <c r="V114" s="27">
        <v>33</v>
      </c>
      <c r="W114" s="27">
        <f>U114/V114</f>
        <v>75.833333333333329</v>
      </c>
      <c r="X114" s="9"/>
      <c r="Y114" s="11">
        <v>130409117</v>
      </c>
      <c r="Z114" s="32" t="s">
        <v>24</v>
      </c>
      <c r="AA114" s="13">
        <v>71</v>
      </c>
      <c r="AB114" s="13">
        <v>79</v>
      </c>
      <c r="AC114" s="13">
        <v>77</v>
      </c>
      <c r="AD114" s="13">
        <v>96</v>
      </c>
      <c r="AE114" s="13">
        <v>82</v>
      </c>
      <c r="AF114" s="11">
        <v>85</v>
      </c>
      <c r="AG114" s="13">
        <v>82</v>
      </c>
      <c r="AH114" s="13">
        <v>79</v>
      </c>
      <c r="AI114" s="12" t="s">
        <v>21</v>
      </c>
      <c r="AJ114" s="12" t="s">
        <v>21</v>
      </c>
      <c r="AK114" s="12" t="s">
        <v>21</v>
      </c>
      <c r="AL114" s="12" t="s">
        <v>21</v>
      </c>
      <c r="AM114" s="12" t="s">
        <v>21</v>
      </c>
      <c r="AN114" s="12" t="s">
        <v>21</v>
      </c>
      <c r="AO114" s="12" t="s">
        <v>21</v>
      </c>
      <c r="AP114" s="12" t="s">
        <v>21</v>
      </c>
      <c r="AQ114" s="12" t="s">
        <v>21</v>
      </c>
      <c r="AR114" s="12" t="s">
        <v>21</v>
      </c>
      <c r="AS114" s="12" t="s">
        <v>21</v>
      </c>
      <c r="AT114" s="17">
        <v>81</v>
      </c>
      <c r="AU114" s="14" t="s">
        <v>21</v>
      </c>
      <c r="AV114" s="15">
        <v>74</v>
      </c>
      <c r="AW114" s="14" t="s">
        <v>21</v>
      </c>
      <c r="AX114" s="15">
        <v>79</v>
      </c>
      <c r="AY114" s="14" t="s">
        <v>21</v>
      </c>
      <c r="AZ114" s="15">
        <v>55</v>
      </c>
      <c r="BA114" s="27">
        <f>AA114*1.5+AB114*2+AC114*1.5+AD114*3.5+AE114*6+AF114*1+AG114*2+AH114*3.5+AT114*4.5+AV114*2+AX114*2+AZ114*2.5</f>
        <v>2541.5</v>
      </c>
      <c r="BB114" s="27">
        <v>39.5</v>
      </c>
      <c r="BC114" s="27">
        <f>BA114/BB114</f>
        <v>64.341772151898738</v>
      </c>
      <c r="BD114" s="29">
        <f>BA114+U114</f>
        <v>5044</v>
      </c>
      <c r="BE114" s="29">
        <f>BB114+V114</f>
        <v>72.5</v>
      </c>
      <c r="BF114" s="29">
        <f>BD114/BE114</f>
        <v>69.572413793103451</v>
      </c>
      <c r="BG114" s="29">
        <v>0</v>
      </c>
      <c r="BH114" s="30">
        <f>BD114/BE114+BG114</f>
        <v>69.572413793103451</v>
      </c>
    </row>
    <row r="115" spans="1:60" s="2" customFormat="1" x14ac:dyDescent="0.15">
      <c r="A115" s="31">
        <v>112</v>
      </c>
      <c r="B115" s="11">
        <v>130906129</v>
      </c>
      <c r="C115" s="32" t="s">
        <v>54</v>
      </c>
      <c r="D115" s="13">
        <v>82</v>
      </c>
      <c r="E115" s="13">
        <v>77</v>
      </c>
      <c r="F115" s="13">
        <v>60</v>
      </c>
      <c r="G115" s="13">
        <v>62</v>
      </c>
      <c r="H115" s="13">
        <v>74</v>
      </c>
      <c r="I115" s="13">
        <v>86</v>
      </c>
      <c r="J115" s="11">
        <v>41</v>
      </c>
      <c r="K115" s="13">
        <v>82</v>
      </c>
      <c r="L115" s="13">
        <v>84</v>
      </c>
      <c r="M115" s="13">
        <v>85</v>
      </c>
      <c r="N115" s="12" t="s">
        <v>21</v>
      </c>
      <c r="O115" s="12" t="s">
        <v>21</v>
      </c>
      <c r="P115" s="12" t="s">
        <v>21</v>
      </c>
      <c r="Q115" s="12"/>
      <c r="R115" s="12"/>
      <c r="S115" s="12"/>
      <c r="T115" s="22"/>
      <c r="U115" s="27">
        <f>D115*2.5+E115*3+F115*2+G115*2+H115*3+I115*4+J115*2.5+K115*3+L115*2+M115*2</f>
        <v>1932.5</v>
      </c>
      <c r="V115" s="27">
        <v>26</v>
      </c>
      <c r="W115" s="27">
        <f>U115/V115</f>
        <v>74.32692307692308</v>
      </c>
      <c r="X115" s="9"/>
      <c r="Y115" s="11">
        <v>130906129</v>
      </c>
      <c r="Z115" s="32" t="s">
        <v>54</v>
      </c>
      <c r="AA115" s="13">
        <v>55</v>
      </c>
      <c r="AB115" s="13">
        <v>60</v>
      </c>
      <c r="AC115" s="13">
        <v>67</v>
      </c>
      <c r="AD115" s="13">
        <v>60</v>
      </c>
      <c r="AE115" s="13">
        <v>81</v>
      </c>
      <c r="AF115" s="11">
        <v>85</v>
      </c>
      <c r="AG115" s="13">
        <v>64</v>
      </c>
      <c r="AH115" s="13">
        <v>35</v>
      </c>
      <c r="AI115" s="12" t="s">
        <v>21</v>
      </c>
      <c r="AJ115" s="12" t="s">
        <v>21</v>
      </c>
      <c r="AK115" s="12" t="s">
        <v>21</v>
      </c>
      <c r="AL115" s="12" t="s">
        <v>21</v>
      </c>
      <c r="AM115" s="12" t="s">
        <v>21</v>
      </c>
      <c r="AN115" s="12" t="s">
        <v>21</v>
      </c>
      <c r="AO115" s="12" t="s">
        <v>21</v>
      </c>
      <c r="AP115" s="12" t="s">
        <v>21</v>
      </c>
      <c r="AQ115" s="12" t="s">
        <v>21</v>
      </c>
      <c r="AR115" s="12" t="s">
        <v>21</v>
      </c>
      <c r="AS115" s="12" t="s">
        <v>21</v>
      </c>
      <c r="AT115" s="12"/>
      <c r="AU115" s="12"/>
      <c r="AV115" s="12"/>
      <c r="AW115" s="12"/>
      <c r="AX115" s="12"/>
      <c r="AY115" s="12"/>
      <c r="AZ115" s="12"/>
      <c r="BA115" s="27">
        <f>AA115*1.5+AB115*2+AC115*1.5+AD115*3.5+AE115*6+AF115*1+AG115*2+AH115*3.5</f>
        <v>1334.5</v>
      </c>
      <c r="BB115" s="27">
        <v>21</v>
      </c>
      <c r="BC115" s="27">
        <f>BA115/BB115</f>
        <v>63.547619047619051</v>
      </c>
      <c r="BD115" s="29">
        <f>BA115+U115</f>
        <v>3267</v>
      </c>
      <c r="BE115" s="29">
        <f>BB115+V115</f>
        <v>47</v>
      </c>
      <c r="BF115" s="29">
        <f>BD115/BE115</f>
        <v>69.510638297872347</v>
      </c>
      <c r="BG115" s="29">
        <v>0</v>
      </c>
      <c r="BH115" s="30">
        <f>BD115/BE115+BG115</f>
        <v>69.510638297872347</v>
      </c>
    </row>
    <row r="116" spans="1:60" s="2" customFormat="1" x14ac:dyDescent="0.15">
      <c r="A116" s="31">
        <v>113</v>
      </c>
      <c r="B116" s="11">
        <v>130906236</v>
      </c>
      <c r="C116" s="32" t="s">
        <v>106</v>
      </c>
      <c r="D116" s="13">
        <v>72</v>
      </c>
      <c r="E116" s="13">
        <v>75</v>
      </c>
      <c r="F116" s="13">
        <v>72</v>
      </c>
      <c r="G116" s="13">
        <v>62</v>
      </c>
      <c r="H116" s="11">
        <v>42</v>
      </c>
      <c r="I116" s="13">
        <v>86</v>
      </c>
      <c r="J116" s="13">
        <v>61</v>
      </c>
      <c r="K116" s="13">
        <v>61</v>
      </c>
      <c r="L116" s="13">
        <v>83</v>
      </c>
      <c r="M116" s="13">
        <v>76</v>
      </c>
      <c r="N116" s="12" t="s">
        <v>21</v>
      </c>
      <c r="O116" s="12" t="s">
        <v>21</v>
      </c>
      <c r="P116" s="12" t="s">
        <v>21</v>
      </c>
      <c r="Q116" s="12"/>
      <c r="R116" s="12"/>
      <c r="S116" s="12"/>
      <c r="T116" s="22"/>
      <c r="U116" s="27">
        <f>D116*2.5+E116*3+F116*2+G116*2+H116*3+I116*4+J116*2.5+K116*3+L116*2+M116*2</f>
        <v>1796.5</v>
      </c>
      <c r="V116" s="27">
        <v>26</v>
      </c>
      <c r="W116" s="27">
        <f>U116/V116</f>
        <v>69.09615384615384</v>
      </c>
      <c r="X116" s="9"/>
      <c r="Y116" s="11">
        <v>130906236</v>
      </c>
      <c r="Z116" s="32" t="s">
        <v>106</v>
      </c>
      <c r="AA116" s="13">
        <v>73</v>
      </c>
      <c r="AB116" s="13">
        <v>73</v>
      </c>
      <c r="AC116" s="13">
        <v>69</v>
      </c>
      <c r="AD116" s="13">
        <v>39</v>
      </c>
      <c r="AE116" s="13">
        <v>86</v>
      </c>
      <c r="AF116" s="11">
        <v>85</v>
      </c>
      <c r="AG116" s="13">
        <v>76</v>
      </c>
      <c r="AH116" s="13">
        <v>63</v>
      </c>
      <c r="AI116" s="12" t="s">
        <v>21</v>
      </c>
      <c r="AJ116" s="12" t="s">
        <v>21</v>
      </c>
      <c r="AK116" s="12" t="s">
        <v>21</v>
      </c>
      <c r="AL116" s="12" t="s">
        <v>21</v>
      </c>
      <c r="AM116" s="12" t="s">
        <v>21</v>
      </c>
      <c r="AN116" s="12" t="s">
        <v>21</v>
      </c>
      <c r="AO116" s="12" t="s">
        <v>21</v>
      </c>
      <c r="AP116" s="12" t="s">
        <v>21</v>
      </c>
      <c r="AQ116" s="12" t="s">
        <v>21</v>
      </c>
      <c r="AR116" s="12" t="s">
        <v>21</v>
      </c>
      <c r="AS116" s="12" t="s">
        <v>21</v>
      </c>
      <c r="AT116" s="12"/>
      <c r="AU116" s="12"/>
      <c r="AV116" s="12"/>
      <c r="AW116" s="12"/>
      <c r="AX116" s="12"/>
      <c r="AY116" s="12"/>
      <c r="AZ116" s="12"/>
      <c r="BA116" s="27">
        <f>AA116*1.5+AB116*2+AC116*1.5+AD116*3.5+AE116*6+AF116*1+AG116*2+AH116*3.5</f>
        <v>1469</v>
      </c>
      <c r="BB116" s="27">
        <v>21</v>
      </c>
      <c r="BC116" s="27">
        <f>BA116/BB116</f>
        <v>69.952380952380949</v>
      </c>
      <c r="BD116" s="29">
        <f>BA116+U116</f>
        <v>3265.5</v>
      </c>
      <c r="BE116" s="29">
        <f>BB116+V116</f>
        <v>47</v>
      </c>
      <c r="BF116" s="29">
        <f>BD116/BE116</f>
        <v>69.478723404255319</v>
      </c>
      <c r="BG116" s="29">
        <v>0</v>
      </c>
      <c r="BH116" s="30">
        <f>BD116/BE116+BG116</f>
        <v>69.478723404255319</v>
      </c>
    </row>
    <row r="117" spans="1:60" s="2" customFormat="1" x14ac:dyDescent="0.15">
      <c r="A117" s="31">
        <v>114</v>
      </c>
      <c r="B117" s="11">
        <v>130906118</v>
      </c>
      <c r="C117" s="32" t="s">
        <v>43</v>
      </c>
      <c r="D117" s="13">
        <v>81</v>
      </c>
      <c r="E117" s="13">
        <v>74</v>
      </c>
      <c r="F117" s="13">
        <v>77</v>
      </c>
      <c r="G117" s="13">
        <v>61</v>
      </c>
      <c r="H117" s="13">
        <v>63</v>
      </c>
      <c r="I117" s="13">
        <v>73</v>
      </c>
      <c r="J117" s="11">
        <v>46</v>
      </c>
      <c r="K117" s="13">
        <v>73</v>
      </c>
      <c r="L117" s="12" t="s">
        <v>21</v>
      </c>
      <c r="M117" s="12" t="s">
        <v>21</v>
      </c>
      <c r="N117" s="12" t="s">
        <v>21</v>
      </c>
      <c r="O117" s="12" t="s">
        <v>21</v>
      </c>
      <c r="P117" s="12" t="s">
        <v>21</v>
      </c>
      <c r="Q117" s="12"/>
      <c r="R117" s="12"/>
      <c r="S117" s="12"/>
      <c r="T117" s="22"/>
      <c r="U117" s="27">
        <f>D117*2.5+E117*3+F117*2+G117*2+H117*3+I117*4+J117*2.5+K117*3</f>
        <v>1515.5</v>
      </c>
      <c r="V117" s="27">
        <v>22</v>
      </c>
      <c r="W117" s="27">
        <f>U117/V117</f>
        <v>68.88636363636364</v>
      </c>
      <c r="X117" s="9"/>
      <c r="Y117" s="11">
        <v>130906118</v>
      </c>
      <c r="Z117" s="32" t="s">
        <v>43</v>
      </c>
      <c r="AA117" s="13">
        <v>74</v>
      </c>
      <c r="AB117" s="13">
        <v>75</v>
      </c>
      <c r="AC117" s="13">
        <v>69</v>
      </c>
      <c r="AD117" s="13">
        <v>30</v>
      </c>
      <c r="AE117" s="13">
        <v>89</v>
      </c>
      <c r="AF117" s="11">
        <v>75</v>
      </c>
      <c r="AG117" s="13">
        <v>83</v>
      </c>
      <c r="AH117" s="13">
        <v>60</v>
      </c>
      <c r="AI117" s="13">
        <v>76</v>
      </c>
      <c r="AJ117" s="12" t="s">
        <v>21</v>
      </c>
      <c r="AK117" s="12" t="s">
        <v>21</v>
      </c>
      <c r="AL117" s="12" t="s">
        <v>21</v>
      </c>
      <c r="AM117" s="12" t="s">
        <v>21</v>
      </c>
      <c r="AN117" s="12" t="s">
        <v>21</v>
      </c>
      <c r="AO117" s="12" t="s">
        <v>21</v>
      </c>
      <c r="AP117" s="12" t="s">
        <v>21</v>
      </c>
      <c r="AQ117" s="12" t="s">
        <v>21</v>
      </c>
      <c r="AR117" s="12" t="s">
        <v>21</v>
      </c>
      <c r="AS117" s="12" t="s">
        <v>21</v>
      </c>
      <c r="AT117" s="12"/>
      <c r="AU117" s="12"/>
      <c r="AV117" s="12"/>
      <c r="AW117" s="12"/>
      <c r="AX117" s="12"/>
      <c r="AY117" s="12"/>
      <c r="AZ117" s="12"/>
      <c r="BA117" s="27">
        <f>AA117*1.5+AB117*2+AC117*1.5+AD117*3.5+AE117*6+AF117*1+AG117*2+AH117*3.5+AI117*2</f>
        <v>1606.5</v>
      </c>
      <c r="BB117" s="27">
        <v>23</v>
      </c>
      <c r="BC117" s="27">
        <f>BA117/BB117</f>
        <v>69.847826086956516</v>
      </c>
      <c r="BD117" s="29">
        <f>BA117+U117</f>
        <v>3122</v>
      </c>
      <c r="BE117" s="29">
        <f>BB117+V117</f>
        <v>45</v>
      </c>
      <c r="BF117" s="29">
        <f>BD117/BE117</f>
        <v>69.37777777777778</v>
      </c>
      <c r="BG117" s="29">
        <v>0</v>
      </c>
      <c r="BH117" s="30">
        <f>BD117/BE117+BG117</f>
        <v>69.37777777777778</v>
      </c>
    </row>
    <row r="118" spans="1:60" s="2" customFormat="1" x14ac:dyDescent="0.15">
      <c r="A118" s="31">
        <v>115</v>
      </c>
      <c r="B118" s="11">
        <v>130906318</v>
      </c>
      <c r="C118" s="32" t="s">
        <v>134</v>
      </c>
      <c r="D118" s="13">
        <v>81</v>
      </c>
      <c r="E118" s="11">
        <v>40</v>
      </c>
      <c r="F118" s="11">
        <v>53</v>
      </c>
      <c r="G118" s="13">
        <v>71</v>
      </c>
      <c r="H118" s="13">
        <v>74</v>
      </c>
      <c r="I118" s="13">
        <v>78</v>
      </c>
      <c r="J118" s="13">
        <v>60</v>
      </c>
      <c r="K118" s="13">
        <v>89</v>
      </c>
      <c r="L118" s="12" t="s">
        <v>21</v>
      </c>
      <c r="M118" s="13">
        <v>82</v>
      </c>
      <c r="N118" s="12" t="s">
        <v>21</v>
      </c>
      <c r="O118" s="12" t="s">
        <v>21</v>
      </c>
      <c r="P118" s="12" t="s">
        <v>21</v>
      </c>
      <c r="Q118" s="12"/>
      <c r="R118" s="12"/>
      <c r="S118" s="12"/>
      <c r="T118" s="22"/>
      <c r="U118" s="27">
        <f>D118*2.5+E118*3+F118*2+G118*2+H118*3+I118*4+J118*2.5+K118*3+M118*2</f>
        <v>1685.5</v>
      </c>
      <c r="V118" s="27">
        <v>24</v>
      </c>
      <c r="W118" s="27">
        <f>U118/V118</f>
        <v>70.229166666666671</v>
      </c>
      <c r="X118" s="9"/>
      <c r="Y118" s="11">
        <v>130906318</v>
      </c>
      <c r="Z118" s="32" t="s">
        <v>134</v>
      </c>
      <c r="AA118" s="13">
        <v>54</v>
      </c>
      <c r="AB118" s="13">
        <v>75</v>
      </c>
      <c r="AC118" s="13">
        <v>75</v>
      </c>
      <c r="AD118" s="13">
        <v>45</v>
      </c>
      <c r="AE118" s="13">
        <v>87</v>
      </c>
      <c r="AF118" s="11">
        <v>75</v>
      </c>
      <c r="AG118" s="13">
        <v>42</v>
      </c>
      <c r="AH118" s="13">
        <v>66</v>
      </c>
      <c r="AI118" s="13">
        <v>79</v>
      </c>
      <c r="AJ118" s="12" t="s">
        <v>21</v>
      </c>
      <c r="AK118" s="12" t="s">
        <v>21</v>
      </c>
      <c r="AL118" s="12" t="s">
        <v>21</v>
      </c>
      <c r="AM118" s="12" t="s">
        <v>21</v>
      </c>
      <c r="AN118" s="12" t="s">
        <v>21</v>
      </c>
      <c r="AO118" s="12" t="s">
        <v>21</v>
      </c>
      <c r="AP118" s="12" t="s">
        <v>21</v>
      </c>
      <c r="AQ118" s="12" t="s">
        <v>21</v>
      </c>
      <c r="AR118" s="12" t="s">
        <v>21</v>
      </c>
      <c r="AS118" s="12" t="s">
        <v>21</v>
      </c>
      <c r="AT118" s="12"/>
      <c r="AU118" s="12"/>
      <c r="AV118" s="12"/>
      <c r="AW118" s="12"/>
      <c r="AX118" s="12"/>
      <c r="AY118" s="12"/>
      <c r="AZ118" s="12"/>
      <c r="BA118" s="27">
        <f>AA118*1.5+AB118*2+AC118*1.5+AD118*3.5+AE118*6+AF118*1+AG118*2+AH118*3.5+AI118*2</f>
        <v>1571</v>
      </c>
      <c r="BB118" s="27">
        <v>23</v>
      </c>
      <c r="BC118" s="27">
        <f>BA118/BB118</f>
        <v>68.304347826086953</v>
      </c>
      <c r="BD118" s="29">
        <f>BA118+U118</f>
        <v>3256.5</v>
      </c>
      <c r="BE118" s="29">
        <f>BB118+V118</f>
        <v>47</v>
      </c>
      <c r="BF118" s="29">
        <f>BD118/BE118</f>
        <v>69.287234042553195</v>
      </c>
      <c r="BG118" s="29">
        <v>0</v>
      </c>
      <c r="BH118" s="30">
        <f>BD118/BE118+BG118</f>
        <v>69.287234042553195</v>
      </c>
    </row>
    <row r="119" spans="1:60" s="2" customFormat="1" x14ac:dyDescent="0.15">
      <c r="A119" s="31">
        <v>116</v>
      </c>
      <c r="B119" s="11">
        <v>130906125</v>
      </c>
      <c r="C119" s="32" t="s">
        <v>50</v>
      </c>
      <c r="D119" s="13">
        <v>60</v>
      </c>
      <c r="E119" s="13">
        <v>78</v>
      </c>
      <c r="F119" s="13">
        <v>77</v>
      </c>
      <c r="G119" s="11">
        <v>53</v>
      </c>
      <c r="H119" s="13">
        <v>72</v>
      </c>
      <c r="I119" s="13">
        <v>62</v>
      </c>
      <c r="J119" s="11">
        <v>48</v>
      </c>
      <c r="K119" s="13">
        <v>63</v>
      </c>
      <c r="L119" s="12" t="s">
        <v>21</v>
      </c>
      <c r="M119" s="12" t="s">
        <v>21</v>
      </c>
      <c r="N119" s="12" t="s">
        <v>21</v>
      </c>
      <c r="O119" s="12" t="s">
        <v>21</v>
      </c>
      <c r="P119" s="12" t="s">
        <v>21</v>
      </c>
      <c r="Q119" s="12"/>
      <c r="R119" s="12"/>
      <c r="S119" s="12"/>
      <c r="T119" s="22"/>
      <c r="U119" s="27">
        <f>D119*2.5+E119*3+F119*2+G119*2+H119*3+I119*4+J119*2.5+K119*3</f>
        <v>1417</v>
      </c>
      <c r="V119" s="27">
        <v>22</v>
      </c>
      <c r="W119" s="27">
        <f>U119/V119</f>
        <v>64.409090909090907</v>
      </c>
      <c r="X119" s="9"/>
      <c r="Y119" s="11">
        <v>130906125</v>
      </c>
      <c r="Z119" s="32" t="s">
        <v>50</v>
      </c>
      <c r="AA119" s="13">
        <v>68</v>
      </c>
      <c r="AB119" s="13">
        <v>69</v>
      </c>
      <c r="AC119" s="13">
        <v>68</v>
      </c>
      <c r="AD119" s="13">
        <v>39</v>
      </c>
      <c r="AE119" s="13">
        <v>88</v>
      </c>
      <c r="AF119" s="11">
        <v>85</v>
      </c>
      <c r="AG119" s="13">
        <v>82</v>
      </c>
      <c r="AH119" s="13">
        <v>60</v>
      </c>
      <c r="AI119" s="12" t="s">
        <v>21</v>
      </c>
      <c r="AJ119" s="12" t="s">
        <v>21</v>
      </c>
      <c r="AK119" s="12" t="s">
        <v>21</v>
      </c>
      <c r="AL119" s="13">
        <v>86</v>
      </c>
      <c r="AM119" s="12" t="s">
        <v>21</v>
      </c>
      <c r="AN119" s="12" t="s">
        <v>21</v>
      </c>
      <c r="AO119" s="12" t="s">
        <v>21</v>
      </c>
      <c r="AP119" s="12" t="s">
        <v>21</v>
      </c>
      <c r="AQ119" s="12" t="s">
        <v>21</v>
      </c>
      <c r="AR119" s="13">
        <v>75</v>
      </c>
      <c r="AS119" s="12" t="s">
        <v>21</v>
      </c>
      <c r="AT119" s="12"/>
      <c r="AU119" s="12"/>
      <c r="AV119" s="12"/>
      <c r="AW119" s="12"/>
      <c r="AX119" s="12"/>
      <c r="AY119" s="12"/>
      <c r="AZ119" s="12"/>
      <c r="BA119" s="27">
        <f>AA119*1.5+AB119*2+AC119*1.5+AD119*3.5+AE119*6+AF119*1+AG119*2+AH119*3.5+AL119*4+AR119*2</f>
        <v>1959.5</v>
      </c>
      <c r="BB119" s="27">
        <v>27</v>
      </c>
      <c r="BC119" s="27">
        <f>BA119/BB119</f>
        <v>72.574074074074076</v>
      </c>
      <c r="BD119" s="29">
        <f>BA119+U119</f>
        <v>3376.5</v>
      </c>
      <c r="BE119" s="29">
        <f>BB119+V119</f>
        <v>49</v>
      </c>
      <c r="BF119" s="29">
        <f>BD119/BE119</f>
        <v>68.908163265306129</v>
      </c>
      <c r="BG119" s="29">
        <v>0</v>
      </c>
      <c r="BH119" s="30">
        <f>BD119/BE119+BG119</f>
        <v>68.908163265306129</v>
      </c>
    </row>
    <row r="120" spans="1:60" s="2" customFormat="1" x14ac:dyDescent="0.15">
      <c r="A120" s="31">
        <v>117</v>
      </c>
      <c r="B120" s="11">
        <v>130906134</v>
      </c>
      <c r="C120" s="32" t="s">
        <v>59</v>
      </c>
      <c r="D120" s="13">
        <v>68</v>
      </c>
      <c r="E120" s="13">
        <v>65</v>
      </c>
      <c r="F120" s="13">
        <v>69</v>
      </c>
      <c r="G120" s="13">
        <v>67</v>
      </c>
      <c r="H120" s="13">
        <v>75</v>
      </c>
      <c r="I120" s="13">
        <v>73</v>
      </c>
      <c r="J120" s="11">
        <v>50</v>
      </c>
      <c r="K120" s="13">
        <v>73</v>
      </c>
      <c r="L120" s="12" t="s">
        <v>21</v>
      </c>
      <c r="M120" s="13">
        <v>90</v>
      </c>
      <c r="N120" s="13">
        <v>71</v>
      </c>
      <c r="O120" s="12" t="s">
        <v>21</v>
      </c>
      <c r="P120" s="12" t="s">
        <v>21</v>
      </c>
      <c r="Q120" s="12"/>
      <c r="R120" s="12"/>
      <c r="S120" s="12"/>
      <c r="T120" s="22"/>
      <c r="U120" s="27">
        <f>D120*2.5+E120*3+F120*2+G120*2+H120*3+I120*4+J120*2.5+K120*3+M120*2+N120</f>
        <v>1749</v>
      </c>
      <c r="V120" s="27">
        <v>26</v>
      </c>
      <c r="W120" s="27">
        <f>U120/V120</f>
        <v>67.269230769230774</v>
      </c>
      <c r="X120" s="9"/>
      <c r="Y120" s="11">
        <v>130906134</v>
      </c>
      <c r="Z120" s="12" t="s">
        <v>59</v>
      </c>
      <c r="AA120" s="13">
        <v>64</v>
      </c>
      <c r="AB120" s="13">
        <v>76</v>
      </c>
      <c r="AC120" s="13">
        <v>78</v>
      </c>
      <c r="AD120" s="13">
        <v>63</v>
      </c>
      <c r="AE120" s="13">
        <v>69</v>
      </c>
      <c r="AF120" s="11">
        <v>85</v>
      </c>
      <c r="AG120" s="13">
        <v>70</v>
      </c>
      <c r="AH120" s="13">
        <v>60</v>
      </c>
      <c r="AI120" s="13">
        <v>87</v>
      </c>
      <c r="AJ120" s="12" t="s">
        <v>21</v>
      </c>
      <c r="AK120" s="12" t="s">
        <v>21</v>
      </c>
      <c r="AL120" s="12" t="s">
        <v>21</v>
      </c>
      <c r="AM120" s="12" t="s">
        <v>21</v>
      </c>
      <c r="AN120" s="12" t="s">
        <v>21</v>
      </c>
      <c r="AO120" s="12" t="s">
        <v>21</v>
      </c>
      <c r="AP120" s="12" t="s">
        <v>21</v>
      </c>
      <c r="AQ120" s="12" t="s">
        <v>21</v>
      </c>
      <c r="AR120" s="12" t="s">
        <v>21</v>
      </c>
      <c r="AS120" s="12" t="s">
        <v>21</v>
      </c>
      <c r="AT120" s="12"/>
      <c r="AU120" s="12"/>
      <c r="AV120" s="12"/>
      <c r="AW120" s="12"/>
      <c r="AX120" s="12"/>
      <c r="AY120" s="12"/>
      <c r="AZ120" s="12"/>
      <c r="BA120" s="27">
        <f>AA120*1.5+AB120*2+AC120*1.5+AD120*3.5+AE120*6+AF120*1+AG120*2+AH120*3.5+AI120*2</f>
        <v>1608.5</v>
      </c>
      <c r="BB120" s="27">
        <v>23</v>
      </c>
      <c r="BC120" s="27">
        <f>BA120/BB120</f>
        <v>69.934782608695656</v>
      </c>
      <c r="BD120" s="29">
        <f>BA120+U120</f>
        <v>3357.5</v>
      </c>
      <c r="BE120" s="29">
        <f>BB120+V120</f>
        <v>49</v>
      </c>
      <c r="BF120" s="29">
        <f>BD120/BE120</f>
        <v>68.520408163265301</v>
      </c>
      <c r="BG120" s="29">
        <v>0</v>
      </c>
      <c r="BH120" s="30">
        <f>BD120/BE120+BG120</f>
        <v>68.520408163265301</v>
      </c>
    </row>
    <row r="121" spans="1:60" s="2" customFormat="1" x14ac:dyDescent="0.15">
      <c r="A121" s="31">
        <v>118</v>
      </c>
      <c r="B121" s="11">
        <v>130906130</v>
      </c>
      <c r="C121" s="32" t="s">
        <v>55</v>
      </c>
      <c r="D121" s="13">
        <v>66</v>
      </c>
      <c r="E121" s="13">
        <v>73</v>
      </c>
      <c r="F121" s="13">
        <v>65</v>
      </c>
      <c r="G121" s="13">
        <v>70</v>
      </c>
      <c r="H121" s="13">
        <v>78</v>
      </c>
      <c r="I121" s="11">
        <v>47</v>
      </c>
      <c r="J121" s="11">
        <v>49</v>
      </c>
      <c r="K121" s="13">
        <v>86</v>
      </c>
      <c r="L121" s="13">
        <v>81</v>
      </c>
      <c r="M121" s="13">
        <v>90</v>
      </c>
      <c r="N121" s="12" t="s">
        <v>21</v>
      </c>
      <c r="O121" s="12" t="s">
        <v>21</v>
      </c>
      <c r="P121" s="12" t="s">
        <v>21</v>
      </c>
      <c r="Q121" s="12"/>
      <c r="R121" s="12"/>
      <c r="S121" s="12"/>
      <c r="T121" s="22"/>
      <c r="U121" s="27">
        <f>D121*2.5+E121*3+F121*2+G121*2+H121*3+I121*4+J121*2.5+K121*3+L121*2+M121*2</f>
        <v>1798.5</v>
      </c>
      <c r="V121" s="27">
        <v>26</v>
      </c>
      <c r="W121" s="27">
        <f>U121/V121</f>
        <v>69.17307692307692</v>
      </c>
      <c r="X121" s="9"/>
      <c r="Y121" s="11">
        <v>130906130</v>
      </c>
      <c r="Z121" s="32" t="s">
        <v>55</v>
      </c>
      <c r="AA121" s="13">
        <v>77</v>
      </c>
      <c r="AB121" s="13">
        <v>68</v>
      </c>
      <c r="AC121" s="13">
        <v>69</v>
      </c>
      <c r="AD121" s="13">
        <v>65</v>
      </c>
      <c r="AE121" s="13">
        <v>80</v>
      </c>
      <c r="AF121" s="11">
        <v>75</v>
      </c>
      <c r="AG121" s="13">
        <v>79</v>
      </c>
      <c r="AH121" s="13">
        <v>33</v>
      </c>
      <c r="AI121" s="12" t="s">
        <v>21</v>
      </c>
      <c r="AJ121" s="12" t="s">
        <v>21</v>
      </c>
      <c r="AK121" s="12" t="s">
        <v>21</v>
      </c>
      <c r="AL121" s="12" t="s">
        <v>21</v>
      </c>
      <c r="AM121" s="12" t="s">
        <v>21</v>
      </c>
      <c r="AN121" s="12" t="s">
        <v>21</v>
      </c>
      <c r="AO121" s="12" t="s">
        <v>21</v>
      </c>
      <c r="AP121" s="12" t="s">
        <v>21</v>
      </c>
      <c r="AQ121" s="12" t="s">
        <v>21</v>
      </c>
      <c r="AR121" s="12" t="s">
        <v>21</v>
      </c>
      <c r="AS121" s="12" t="s">
        <v>21</v>
      </c>
      <c r="AT121" s="12"/>
      <c r="AU121" s="12"/>
      <c r="AV121" s="12"/>
      <c r="AW121" s="12"/>
      <c r="AX121" s="12"/>
      <c r="AY121" s="12"/>
      <c r="AZ121" s="12"/>
      <c r="BA121" s="27">
        <f>AA121*1.5+AB121*2+AC121*1.5+AD121*3.5+AE121*6+AF121*1+AG121*2+AH121*3.5</f>
        <v>1411</v>
      </c>
      <c r="BB121" s="27">
        <v>21</v>
      </c>
      <c r="BC121" s="27">
        <f>BA121/BB121</f>
        <v>67.19047619047619</v>
      </c>
      <c r="BD121" s="29">
        <f>BA121+U121</f>
        <v>3209.5</v>
      </c>
      <c r="BE121" s="29">
        <f>BB121+V121</f>
        <v>47</v>
      </c>
      <c r="BF121" s="29">
        <f>BD121/BE121</f>
        <v>68.287234042553195</v>
      </c>
      <c r="BG121" s="29">
        <v>0</v>
      </c>
      <c r="BH121" s="30">
        <f>BD121/BE121+BG121</f>
        <v>68.287234042553195</v>
      </c>
    </row>
    <row r="122" spans="1:60" s="2" customFormat="1" x14ac:dyDescent="0.15">
      <c r="A122" s="20">
        <v>119</v>
      </c>
      <c r="B122" s="11">
        <v>130906307</v>
      </c>
      <c r="C122" s="12" t="s">
        <v>123</v>
      </c>
      <c r="D122" s="13">
        <v>83</v>
      </c>
      <c r="E122" s="13">
        <v>61</v>
      </c>
      <c r="F122" s="13">
        <v>66</v>
      </c>
      <c r="G122" s="13">
        <v>63</v>
      </c>
      <c r="H122" s="13">
        <v>69</v>
      </c>
      <c r="I122" s="13">
        <v>66</v>
      </c>
      <c r="J122" s="13">
        <v>80</v>
      </c>
      <c r="K122" s="13">
        <v>64</v>
      </c>
      <c r="L122" s="12" t="s">
        <v>21</v>
      </c>
      <c r="M122" s="12" t="s">
        <v>21</v>
      </c>
      <c r="N122" s="13">
        <v>83</v>
      </c>
      <c r="O122" s="12" t="s">
        <v>21</v>
      </c>
      <c r="P122" s="12" t="s">
        <v>21</v>
      </c>
      <c r="Q122" s="12"/>
      <c r="R122" s="12"/>
      <c r="S122" s="12"/>
      <c r="T122" s="22"/>
      <c r="U122" s="27">
        <f>D122*2.5+E122*3+F122*2+G122*2+H122*3+I122*4+J122*2.5+K122*3+N122*1.5</f>
        <v>1636</v>
      </c>
      <c r="V122" s="27">
        <v>25.5</v>
      </c>
      <c r="W122" s="27">
        <f>U122/V122</f>
        <v>64.156862745098039</v>
      </c>
      <c r="X122" s="9"/>
      <c r="Y122" s="11">
        <v>130906307</v>
      </c>
      <c r="Z122" s="12" t="s">
        <v>123</v>
      </c>
      <c r="AA122" s="13">
        <v>68</v>
      </c>
      <c r="AB122" s="13">
        <v>65</v>
      </c>
      <c r="AC122" s="13">
        <v>69</v>
      </c>
      <c r="AD122" s="13">
        <v>68</v>
      </c>
      <c r="AE122" s="13">
        <v>82</v>
      </c>
      <c r="AF122" s="11">
        <v>75</v>
      </c>
      <c r="AG122" s="13">
        <v>73</v>
      </c>
      <c r="AH122" s="13">
        <v>76</v>
      </c>
      <c r="AI122" s="13">
        <v>66</v>
      </c>
      <c r="AJ122" s="12" t="s">
        <v>21</v>
      </c>
      <c r="AK122" s="12" t="s">
        <v>21</v>
      </c>
      <c r="AL122" s="12" t="s">
        <v>21</v>
      </c>
      <c r="AM122" s="12" t="s">
        <v>21</v>
      </c>
      <c r="AN122" s="12" t="s">
        <v>21</v>
      </c>
      <c r="AO122" s="12" t="s">
        <v>21</v>
      </c>
      <c r="AP122" s="12" t="s">
        <v>21</v>
      </c>
      <c r="AQ122" s="12" t="s">
        <v>21</v>
      </c>
      <c r="AR122" s="13">
        <v>60</v>
      </c>
      <c r="AS122" s="12" t="s">
        <v>21</v>
      </c>
      <c r="AT122" s="12"/>
      <c r="AU122" s="12"/>
      <c r="AV122" s="12"/>
      <c r="AW122" s="12"/>
      <c r="AX122" s="12"/>
      <c r="AY122" s="12"/>
      <c r="AZ122" s="12"/>
      <c r="BA122" s="27">
        <f>AA122*1.5+AB122*2+AC122*1.5+AD122*3.5+AE122*6+AF122*1+AG122*2+AH122*3.5+AI122*2+AR122*2</f>
        <v>1804.5</v>
      </c>
      <c r="BB122" s="27">
        <v>25</v>
      </c>
      <c r="BC122" s="27">
        <f>BA122/BB122</f>
        <v>72.180000000000007</v>
      </c>
      <c r="BD122" s="29">
        <f>BA122+U122</f>
        <v>3440.5</v>
      </c>
      <c r="BE122" s="29">
        <f>BB122+V122</f>
        <v>50.5</v>
      </c>
      <c r="BF122" s="29">
        <f>BD122/BE122</f>
        <v>68.128712871287135</v>
      </c>
      <c r="BG122" s="29">
        <v>0</v>
      </c>
      <c r="BH122" s="30">
        <f>BD122/BE122+BG122</f>
        <v>68.128712871287135</v>
      </c>
    </row>
    <row r="123" spans="1:60" s="2" customFormat="1" x14ac:dyDescent="0.15">
      <c r="A123" s="31">
        <v>120</v>
      </c>
      <c r="B123" s="11">
        <v>130906312</v>
      </c>
      <c r="C123" s="32" t="s">
        <v>128</v>
      </c>
      <c r="D123" s="13">
        <v>63</v>
      </c>
      <c r="E123" s="13">
        <v>61</v>
      </c>
      <c r="F123" s="13">
        <v>75</v>
      </c>
      <c r="G123" s="11">
        <v>33</v>
      </c>
      <c r="H123" s="12" t="s">
        <v>21</v>
      </c>
      <c r="I123" s="11">
        <v>57</v>
      </c>
      <c r="J123" s="11">
        <v>46</v>
      </c>
      <c r="K123" s="13">
        <v>86</v>
      </c>
      <c r="L123" s="12" t="s">
        <v>21</v>
      </c>
      <c r="M123" s="13">
        <v>86</v>
      </c>
      <c r="N123" s="12" t="s">
        <v>21</v>
      </c>
      <c r="O123" s="12" t="s">
        <v>21</v>
      </c>
      <c r="P123" s="12" t="s">
        <v>21</v>
      </c>
      <c r="Q123" s="12"/>
      <c r="R123" s="12"/>
      <c r="S123" s="12"/>
      <c r="T123" s="22"/>
      <c r="U123" s="27">
        <f>D123*2.5+E123*3+F123*2+G123*2+I123*4+J123*2.5+K123*3+M123*2</f>
        <v>1329.5</v>
      </c>
      <c r="V123" s="27">
        <v>24</v>
      </c>
      <c r="W123" s="27">
        <f>U123/V123</f>
        <v>55.395833333333336</v>
      </c>
      <c r="X123" s="9"/>
      <c r="Y123" s="11">
        <v>130906312</v>
      </c>
      <c r="Z123" s="12" t="s">
        <v>128</v>
      </c>
      <c r="AA123" s="13">
        <v>82</v>
      </c>
      <c r="AB123" s="13">
        <v>63</v>
      </c>
      <c r="AC123" s="13">
        <v>66</v>
      </c>
      <c r="AD123" s="13">
        <v>84</v>
      </c>
      <c r="AE123" s="13">
        <v>85</v>
      </c>
      <c r="AF123" s="11">
        <v>85</v>
      </c>
      <c r="AG123" s="13">
        <v>89</v>
      </c>
      <c r="AH123" s="13">
        <v>82</v>
      </c>
      <c r="AI123" s="13">
        <v>82</v>
      </c>
      <c r="AJ123" s="12" t="s">
        <v>21</v>
      </c>
      <c r="AK123" s="12" t="s">
        <v>21</v>
      </c>
      <c r="AL123" s="12" t="s">
        <v>21</v>
      </c>
      <c r="AM123" s="12" t="s">
        <v>21</v>
      </c>
      <c r="AN123" s="12" t="s">
        <v>21</v>
      </c>
      <c r="AO123" s="12" t="s">
        <v>21</v>
      </c>
      <c r="AP123" s="12" t="s">
        <v>21</v>
      </c>
      <c r="AQ123" s="12" t="s">
        <v>21</v>
      </c>
      <c r="AR123" s="12" t="s">
        <v>21</v>
      </c>
      <c r="AS123" s="12" t="s">
        <v>21</v>
      </c>
      <c r="AT123" s="12"/>
      <c r="AU123" s="12"/>
      <c r="AV123" s="12"/>
      <c r="AW123" s="12"/>
      <c r="AX123" s="12"/>
      <c r="AY123" s="12"/>
      <c r="AZ123" s="12"/>
      <c r="BA123" s="27">
        <f>AA123*1.5+AB123*2+AC123*1.5+AD123*3.5+AE123*6+AF123*1+AG123*2+AH123*3.5+AI123*2</f>
        <v>1866</v>
      </c>
      <c r="BB123" s="27">
        <v>23</v>
      </c>
      <c r="BC123" s="27">
        <f>BA123/BB123</f>
        <v>81.130434782608702</v>
      </c>
      <c r="BD123" s="29">
        <f>BA123+U123</f>
        <v>3195.5</v>
      </c>
      <c r="BE123" s="29">
        <f>BB123+V123</f>
        <v>47</v>
      </c>
      <c r="BF123" s="29">
        <f>BD123/BE123</f>
        <v>67.989361702127653</v>
      </c>
      <c r="BG123" s="29">
        <v>0</v>
      </c>
      <c r="BH123" s="30">
        <f>BD123/BE123+BG123</f>
        <v>67.989361702127653</v>
      </c>
    </row>
    <row r="124" spans="1:60" s="2" customFormat="1" x14ac:dyDescent="0.15">
      <c r="A124" s="31">
        <v>121</v>
      </c>
      <c r="B124" s="11">
        <v>130906232</v>
      </c>
      <c r="C124" s="32" t="s">
        <v>102</v>
      </c>
      <c r="D124" s="13">
        <v>79</v>
      </c>
      <c r="E124" s="13">
        <v>65</v>
      </c>
      <c r="F124" s="13">
        <v>80</v>
      </c>
      <c r="G124" s="11">
        <v>34</v>
      </c>
      <c r="H124" s="13">
        <v>71</v>
      </c>
      <c r="I124" s="11">
        <v>35</v>
      </c>
      <c r="J124" s="11">
        <v>56</v>
      </c>
      <c r="K124" s="13">
        <v>71</v>
      </c>
      <c r="L124" s="12" t="s">
        <v>21</v>
      </c>
      <c r="M124" s="13">
        <v>80</v>
      </c>
      <c r="N124" s="12" t="s">
        <v>21</v>
      </c>
      <c r="O124" s="12" t="s">
        <v>21</v>
      </c>
      <c r="P124" s="12" t="s">
        <v>21</v>
      </c>
      <c r="Q124" s="12"/>
      <c r="R124" s="12"/>
      <c r="S124" s="12"/>
      <c r="T124" s="22"/>
      <c r="U124" s="27">
        <f>D124*2.5+E124*3+F124*2+G124*2+H124*3+I124*4+J124*2.5+K124*3+M124*2</f>
        <v>1486.5</v>
      </c>
      <c r="V124" s="27">
        <v>24</v>
      </c>
      <c r="W124" s="27">
        <f>U124/V124</f>
        <v>61.9375</v>
      </c>
      <c r="X124" s="9"/>
      <c r="Y124" s="11">
        <v>130906232</v>
      </c>
      <c r="Z124" s="32" t="s">
        <v>102</v>
      </c>
      <c r="AA124" s="13">
        <v>88</v>
      </c>
      <c r="AB124" s="13">
        <v>63</v>
      </c>
      <c r="AC124" s="13">
        <v>68</v>
      </c>
      <c r="AD124" s="13">
        <v>46</v>
      </c>
      <c r="AE124" s="13">
        <v>78</v>
      </c>
      <c r="AF124" s="11">
        <v>75</v>
      </c>
      <c r="AG124" s="13">
        <v>91</v>
      </c>
      <c r="AH124" s="13">
        <v>72</v>
      </c>
      <c r="AI124" s="13">
        <v>75</v>
      </c>
      <c r="AJ124" s="12" t="s">
        <v>21</v>
      </c>
      <c r="AK124" s="12" t="s">
        <v>21</v>
      </c>
      <c r="AL124" s="12" t="s">
        <v>21</v>
      </c>
      <c r="AM124" s="12" t="s">
        <v>21</v>
      </c>
      <c r="AN124" s="12" t="s">
        <v>21</v>
      </c>
      <c r="AO124" s="12" t="s">
        <v>21</v>
      </c>
      <c r="AP124" s="12" t="s">
        <v>21</v>
      </c>
      <c r="AQ124" s="12" t="s">
        <v>21</v>
      </c>
      <c r="AR124" s="12" t="s">
        <v>21</v>
      </c>
      <c r="AS124" s="12" t="s">
        <v>21</v>
      </c>
      <c r="AT124" s="12"/>
      <c r="AU124" s="12"/>
      <c r="AV124" s="12"/>
      <c r="AW124" s="12"/>
      <c r="AX124" s="12"/>
      <c r="AY124" s="12"/>
      <c r="AZ124" s="12"/>
      <c r="BA124" s="27">
        <f>AA124*1.5+AB124*2+AC124*1.5+AD124*3.5+AE124*6+AF124*1+AG124*2+AH124*3.5+AI124*2</f>
        <v>1648</v>
      </c>
      <c r="BB124" s="27">
        <v>23</v>
      </c>
      <c r="BC124" s="27">
        <f>BA124/BB124</f>
        <v>71.652173913043484</v>
      </c>
      <c r="BD124" s="29">
        <f>BA124+U124</f>
        <v>3134.5</v>
      </c>
      <c r="BE124" s="29">
        <f>BB124+V124</f>
        <v>47</v>
      </c>
      <c r="BF124" s="29">
        <f>BD124/BE124</f>
        <v>66.691489361702125</v>
      </c>
      <c r="BG124" s="29">
        <v>1</v>
      </c>
      <c r="BH124" s="30">
        <f>BD124/BE124+BG124</f>
        <v>67.691489361702125</v>
      </c>
    </row>
    <row r="125" spans="1:60" s="2" customFormat="1" x14ac:dyDescent="0.15">
      <c r="A125" s="31">
        <v>122</v>
      </c>
      <c r="B125" s="11">
        <v>130906131</v>
      </c>
      <c r="C125" s="32" t="s">
        <v>56</v>
      </c>
      <c r="D125" s="13">
        <v>66</v>
      </c>
      <c r="E125" s="13">
        <v>74</v>
      </c>
      <c r="F125" s="13">
        <v>63</v>
      </c>
      <c r="G125" s="13">
        <v>63</v>
      </c>
      <c r="H125" s="13">
        <v>72</v>
      </c>
      <c r="I125" s="13">
        <v>73</v>
      </c>
      <c r="J125" s="11">
        <v>54</v>
      </c>
      <c r="K125" s="13">
        <v>69</v>
      </c>
      <c r="L125" s="12" t="s">
        <v>21</v>
      </c>
      <c r="M125" s="13">
        <v>72</v>
      </c>
      <c r="N125" s="12" t="s">
        <v>21</v>
      </c>
      <c r="O125" s="12" t="s">
        <v>21</v>
      </c>
      <c r="P125" s="12" t="s">
        <v>21</v>
      </c>
      <c r="Q125" s="12"/>
      <c r="R125" s="12"/>
      <c r="S125" s="12"/>
      <c r="T125" s="22"/>
      <c r="U125" s="27">
        <f>D125*2.5+E125*3+F125*2+G125*2+H125*3+I125*4+J125*2.5+K125*3+M125*2</f>
        <v>1633</v>
      </c>
      <c r="V125" s="27">
        <v>24</v>
      </c>
      <c r="W125" s="27">
        <f>U125/V125</f>
        <v>68.041666666666671</v>
      </c>
      <c r="X125" s="9"/>
      <c r="Y125" s="11">
        <v>130906131</v>
      </c>
      <c r="Z125" s="32" t="s">
        <v>56</v>
      </c>
      <c r="AA125" s="13">
        <v>72</v>
      </c>
      <c r="AB125" s="13">
        <v>56</v>
      </c>
      <c r="AC125" s="13">
        <v>76</v>
      </c>
      <c r="AD125" s="13">
        <v>60</v>
      </c>
      <c r="AE125" s="13">
        <v>87</v>
      </c>
      <c r="AF125" s="11">
        <v>85</v>
      </c>
      <c r="AG125" s="13">
        <v>72</v>
      </c>
      <c r="AH125" s="13">
        <v>26</v>
      </c>
      <c r="AI125" s="13">
        <v>78</v>
      </c>
      <c r="AJ125" s="12" t="s">
        <v>21</v>
      </c>
      <c r="AK125" s="12" t="s">
        <v>21</v>
      </c>
      <c r="AL125" s="12" t="s">
        <v>21</v>
      </c>
      <c r="AM125" s="12" t="s">
        <v>21</v>
      </c>
      <c r="AN125" s="12" t="s">
        <v>21</v>
      </c>
      <c r="AO125" s="12" t="s">
        <v>21</v>
      </c>
      <c r="AP125" s="12" t="s">
        <v>21</v>
      </c>
      <c r="AQ125" s="12" t="s">
        <v>21</v>
      </c>
      <c r="AR125" s="12" t="s">
        <v>21</v>
      </c>
      <c r="AS125" s="12" t="s">
        <v>21</v>
      </c>
      <c r="AT125" s="12"/>
      <c r="AU125" s="12"/>
      <c r="AV125" s="12"/>
      <c r="AW125" s="12"/>
      <c r="AX125" s="12"/>
      <c r="AY125" s="12"/>
      <c r="AZ125" s="12"/>
      <c r="BA125" s="27">
        <f>AA125*1.5+AB125*2+AC125*1.5+AD125*3.5+AE125*6+AF125*1+AG125*2+AH125*3.5+AI125*2</f>
        <v>1542</v>
      </c>
      <c r="BB125" s="27">
        <v>23</v>
      </c>
      <c r="BC125" s="27">
        <f>BA125/BB125</f>
        <v>67.043478260869563</v>
      </c>
      <c r="BD125" s="29">
        <f>BA125+U125</f>
        <v>3175</v>
      </c>
      <c r="BE125" s="29">
        <f>BB125+V125</f>
        <v>47</v>
      </c>
      <c r="BF125" s="29">
        <f>BD125/BE125</f>
        <v>67.553191489361708</v>
      </c>
      <c r="BG125" s="29">
        <v>0</v>
      </c>
      <c r="BH125" s="30">
        <f>BD125/BE125+BG125</f>
        <v>67.553191489361708</v>
      </c>
    </row>
    <row r="126" spans="1:60" s="2" customFormat="1" x14ac:dyDescent="0.15">
      <c r="A126" s="31">
        <v>123</v>
      </c>
      <c r="B126" s="11">
        <v>130906244</v>
      </c>
      <c r="C126" s="12" t="s">
        <v>113</v>
      </c>
      <c r="D126" s="13">
        <v>81</v>
      </c>
      <c r="E126" s="13">
        <v>80</v>
      </c>
      <c r="F126" s="13">
        <v>74</v>
      </c>
      <c r="G126" s="13">
        <v>61</v>
      </c>
      <c r="H126" s="13">
        <v>66</v>
      </c>
      <c r="I126" s="13">
        <v>68</v>
      </c>
      <c r="J126" s="13">
        <v>60</v>
      </c>
      <c r="K126" s="13">
        <v>70</v>
      </c>
      <c r="L126" s="13">
        <v>84</v>
      </c>
      <c r="M126" s="13">
        <v>85</v>
      </c>
      <c r="N126" s="12" t="s">
        <v>21</v>
      </c>
      <c r="O126" s="12" t="s">
        <v>21</v>
      </c>
      <c r="P126" s="12" t="s">
        <v>21</v>
      </c>
      <c r="Q126" s="12"/>
      <c r="R126" s="12"/>
      <c r="S126" s="12"/>
      <c r="T126" s="22"/>
      <c r="U126" s="27">
        <f>D126*2.5+E126*3+F126*2+G126*2+H126*3+I126*4+J126*2.5+K126*3+L126*2+M126*2</f>
        <v>1880.5</v>
      </c>
      <c r="V126" s="27">
        <v>26</v>
      </c>
      <c r="W126" s="27">
        <f>U126/V126</f>
        <v>72.32692307692308</v>
      </c>
      <c r="X126" s="9"/>
      <c r="Y126" s="11">
        <v>130906244</v>
      </c>
      <c r="Z126" s="32" t="s">
        <v>113</v>
      </c>
      <c r="AA126" s="13">
        <v>64</v>
      </c>
      <c r="AB126" s="13">
        <v>55</v>
      </c>
      <c r="AC126" s="13">
        <v>71</v>
      </c>
      <c r="AD126" s="13">
        <v>32</v>
      </c>
      <c r="AE126" s="13">
        <v>61</v>
      </c>
      <c r="AF126" s="11">
        <v>75</v>
      </c>
      <c r="AG126" s="13">
        <v>84</v>
      </c>
      <c r="AH126" s="13">
        <v>70</v>
      </c>
      <c r="AI126" s="12" t="s">
        <v>21</v>
      </c>
      <c r="AJ126" s="12" t="s">
        <v>21</v>
      </c>
      <c r="AK126" s="12" t="s">
        <v>21</v>
      </c>
      <c r="AL126" s="12" t="s">
        <v>21</v>
      </c>
      <c r="AM126" s="12" t="s">
        <v>21</v>
      </c>
      <c r="AN126" s="12" t="s">
        <v>21</v>
      </c>
      <c r="AO126" s="12" t="s">
        <v>21</v>
      </c>
      <c r="AP126" s="12" t="s">
        <v>21</v>
      </c>
      <c r="AQ126" s="12" t="s">
        <v>21</v>
      </c>
      <c r="AR126" s="12" t="s">
        <v>21</v>
      </c>
      <c r="AS126" s="12" t="s">
        <v>21</v>
      </c>
      <c r="AT126" s="12"/>
      <c r="AU126" s="12"/>
      <c r="AV126" s="12"/>
      <c r="AW126" s="12"/>
      <c r="AX126" s="12"/>
      <c r="AY126" s="12"/>
      <c r="AZ126" s="12"/>
      <c r="BA126" s="27">
        <f>AA126*1.5+AB126*2+AC126*1.5+AD126*3.5+AE126*6+AF126*1+AG126*2+AH126*3.5</f>
        <v>1278.5</v>
      </c>
      <c r="BB126" s="27">
        <v>21</v>
      </c>
      <c r="BC126" s="27">
        <f>BA126/BB126</f>
        <v>60.88095238095238</v>
      </c>
      <c r="BD126" s="29">
        <f>BA126+U126</f>
        <v>3159</v>
      </c>
      <c r="BE126" s="29">
        <f>BB126+V126</f>
        <v>47</v>
      </c>
      <c r="BF126" s="29">
        <f>BD126/BE126</f>
        <v>67.212765957446805</v>
      </c>
      <c r="BG126" s="29">
        <v>0</v>
      </c>
      <c r="BH126" s="30">
        <f>BD126/BE126+BG126</f>
        <v>67.212765957446805</v>
      </c>
    </row>
    <row r="127" spans="1:60" s="2" customFormat="1" x14ac:dyDescent="0.15">
      <c r="A127" s="31">
        <v>124</v>
      </c>
      <c r="B127" s="11">
        <v>130906122</v>
      </c>
      <c r="C127" s="32" t="s">
        <v>47</v>
      </c>
      <c r="D127" s="13">
        <v>61</v>
      </c>
      <c r="E127" s="13">
        <v>93</v>
      </c>
      <c r="F127" s="13">
        <v>76</v>
      </c>
      <c r="G127" s="13">
        <v>61</v>
      </c>
      <c r="H127" s="13">
        <v>65</v>
      </c>
      <c r="I127" s="13">
        <v>81</v>
      </c>
      <c r="J127" s="11">
        <v>46</v>
      </c>
      <c r="K127" s="13">
        <v>61</v>
      </c>
      <c r="L127" s="12" t="s">
        <v>21</v>
      </c>
      <c r="M127" s="13">
        <v>95</v>
      </c>
      <c r="N127" s="11">
        <v>53</v>
      </c>
      <c r="O127" s="12" t="s">
        <v>21</v>
      </c>
      <c r="P127" s="12" t="s">
        <v>21</v>
      </c>
      <c r="Q127" s="12"/>
      <c r="R127" s="12"/>
      <c r="S127" s="12"/>
      <c r="T127" s="22"/>
      <c r="U127" s="27">
        <f>D127*2.5+E127*3+F127*2+G127*2+H127*3+I127*4+J127*2.5+K127*3+M127*2+N127*1.5</f>
        <v>1792</v>
      </c>
      <c r="V127" s="27">
        <v>25.5</v>
      </c>
      <c r="W127" s="27">
        <f>U127/V127</f>
        <v>70.274509803921575</v>
      </c>
      <c r="X127" s="9"/>
      <c r="Y127" s="11">
        <v>130906122</v>
      </c>
      <c r="Z127" s="32" t="s">
        <v>47</v>
      </c>
      <c r="AA127" s="13">
        <v>74</v>
      </c>
      <c r="AB127" s="13">
        <v>68</v>
      </c>
      <c r="AC127" s="13">
        <v>68</v>
      </c>
      <c r="AD127" s="13">
        <v>27</v>
      </c>
      <c r="AE127" s="13">
        <v>83</v>
      </c>
      <c r="AF127" s="11">
        <v>75</v>
      </c>
      <c r="AG127" s="13">
        <v>89</v>
      </c>
      <c r="AH127" s="13">
        <v>32</v>
      </c>
      <c r="AI127" s="13">
        <v>80</v>
      </c>
      <c r="AJ127" s="12" t="s">
        <v>21</v>
      </c>
      <c r="AK127" s="12" t="s">
        <v>21</v>
      </c>
      <c r="AL127" s="12" t="s">
        <v>21</v>
      </c>
      <c r="AM127" s="12" t="s">
        <v>21</v>
      </c>
      <c r="AN127" s="12" t="s">
        <v>21</v>
      </c>
      <c r="AO127" s="12" t="s">
        <v>21</v>
      </c>
      <c r="AP127" s="12" t="s">
        <v>21</v>
      </c>
      <c r="AQ127" s="12" t="s">
        <v>21</v>
      </c>
      <c r="AR127" s="12" t="s">
        <v>21</v>
      </c>
      <c r="AS127" s="12" t="s">
        <v>21</v>
      </c>
      <c r="AT127" s="12"/>
      <c r="AU127" s="12"/>
      <c r="AV127" s="12"/>
      <c r="AW127" s="12"/>
      <c r="AX127" s="12"/>
      <c r="AY127" s="12"/>
      <c r="AZ127" s="12"/>
      <c r="BA127" s="27">
        <f>AA127*1.5+AB127*2+AC127*1.5+AD127*3.5+AE127*6+AF127*1+AG127*2+AH127*3.5+AI127*2</f>
        <v>1466.5</v>
      </c>
      <c r="BB127" s="27">
        <v>23</v>
      </c>
      <c r="BC127" s="27">
        <f>BA127/BB127</f>
        <v>63.760869565217391</v>
      </c>
      <c r="BD127" s="29">
        <f>BA127+U127</f>
        <v>3258.5</v>
      </c>
      <c r="BE127" s="29">
        <f>BB127+V127</f>
        <v>48.5</v>
      </c>
      <c r="BF127" s="29">
        <f>BD127/BE127</f>
        <v>67.185567010309285</v>
      </c>
      <c r="BG127" s="29">
        <v>0</v>
      </c>
      <c r="BH127" s="30">
        <f>BD127/BE127+BG127</f>
        <v>67.185567010309285</v>
      </c>
    </row>
    <row r="128" spans="1:60" s="2" customFormat="1" x14ac:dyDescent="0.15">
      <c r="A128" s="31">
        <v>125</v>
      </c>
      <c r="B128" s="11">
        <v>130906226</v>
      </c>
      <c r="C128" s="32" t="s">
        <v>96</v>
      </c>
      <c r="D128" s="13">
        <v>75</v>
      </c>
      <c r="E128" s="13">
        <v>65</v>
      </c>
      <c r="F128" s="13">
        <v>80</v>
      </c>
      <c r="G128" s="13">
        <v>64</v>
      </c>
      <c r="H128" s="11">
        <v>48</v>
      </c>
      <c r="I128" s="13">
        <v>89</v>
      </c>
      <c r="J128" s="11">
        <v>50</v>
      </c>
      <c r="K128" s="11">
        <v>53</v>
      </c>
      <c r="L128" s="13">
        <v>91</v>
      </c>
      <c r="M128" s="13">
        <v>78</v>
      </c>
      <c r="N128" s="12" t="s">
        <v>21</v>
      </c>
      <c r="O128" s="12" t="s">
        <v>21</v>
      </c>
      <c r="P128" s="12" t="s">
        <v>21</v>
      </c>
      <c r="Q128" s="12"/>
      <c r="R128" s="12"/>
      <c r="S128" s="12"/>
      <c r="T128" s="22"/>
      <c r="U128" s="27">
        <f>D128*2.5+E128*3+F128*2+G128*2+H128*3+I128*4+J128*2.5+K128*3+L128*2+M128*2</f>
        <v>1792.5</v>
      </c>
      <c r="V128" s="27">
        <v>26</v>
      </c>
      <c r="W128" s="27">
        <f>U128/V128</f>
        <v>68.942307692307693</v>
      </c>
      <c r="X128" s="9"/>
      <c r="Y128" s="11">
        <v>130906226</v>
      </c>
      <c r="Z128" s="32" t="s">
        <v>96</v>
      </c>
      <c r="AA128" s="13">
        <v>74</v>
      </c>
      <c r="AB128" s="13">
        <v>73</v>
      </c>
      <c r="AC128" s="13">
        <v>74</v>
      </c>
      <c r="AD128" s="13">
        <v>34</v>
      </c>
      <c r="AE128" s="13">
        <v>81</v>
      </c>
      <c r="AF128" s="11">
        <v>85</v>
      </c>
      <c r="AG128" s="13">
        <v>88</v>
      </c>
      <c r="AH128" s="13">
        <v>36</v>
      </c>
      <c r="AI128" s="12" t="s">
        <v>21</v>
      </c>
      <c r="AJ128" s="12" t="s">
        <v>21</v>
      </c>
      <c r="AK128" s="12" t="s">
        <v>21</v>
      </c>
      <c r="AL128" s="12" t="s">
        <v>21</v>
      </c>
      <c r="AM128" s="12" t="s">
        <v>21</v>
      </c>
      <c r="AN128" s="12" t="s">
        <v>21</v>
      </c>
      <c r="AO128" s="12" t="s">
        <v>21</v>
      </c>
      <c r="AP128" s="12" t="s">
        <v>21</v>
      </c>
      <c r="AQ128" s="12" t="s">
        <v>21</v>
      </c>
      <c r="AR128" s="12" t="s">
        <v>21</v>
      </c>
      <c r="AS128" s="12" t="s">
        <v>21</v>
      </c>
      <c r="AT128" s="12"/>
      <c r="AU128" s="12"/>
      <c r="AV128" s="12"/>
      <c r="AW128" s="12"/>
      <c r="AX128" s="12"/>
      <c r="AY128" s="12"/>
      <c r="AZ128" s="12"/>
      <c r="BA128" s="27">
        <f>AA128*1.5+AB128*2+AC128*1.5+AD128*3.5+AE128*6+AF128*1+AG128*2+AH128*3.5</f>
        <v>1360</v>
      </c>
      <c r="BB128" s="27">
        <v>21</v>
      </c>
      <c r="BC128" s="27">
        <f>BA128/BB128</f>
        <v>64.761904761904759</v>
      </c>
      <c r="BD128" s="29">
        <f>BA128+U128</f>
        <v>3152.5</v>
      </c>
      <c r="BE128" s="29">
        <f>BB128+V128</f>
        <v>47</v>
      </c>
      <c r="BF128" s="29">
        <f>BD128/BE128</f>
        <v>67.074468085106389</v>
      </c>
      <c r="BG128" s="29">
        <v>0</v>
      </c>
      <c r="BH128" s="30">
        <f>BD128/BE128+BG128</f>
        <v>67.074468085106389</v>
      </c>
    </row>
    <row r="129" spans="1:60" s="2" customFormat="1" x14ac:dyDescent="0.15">
      <c r="A129" s="31">
        <v>126</v>
      </c>
      <c r="B129" s="11">
        <v>130906107</v>
      </c>
      <c r="C129" s="32" t="s">
        <v>33</v>
      </c>
      <c r="D129" s="13">
        <v>66</v>
      </c>
      <c r="E129" s="13">
        <v>62</v>
      </c>
      <c r="F129" s="13">
        <v>73</v>
      </c>
      <c r="G129" s="13">
        <v>70</v>
      </c>
      <c r="H129" s="13">
        <v>74</v>
      </c>
      <c r="I129" s="13">
        <v>62</v>
      </c>
      <c r="J129" s="11">
        <v>52</v>
      </c>
      <c r="K129" s="13">
        <v>89</v>
      </c>
      <c r="L129" s="12" t="s">
        <v>21</v>
      </c>
      <c r="M129" s="12" t="s">
        <v>21</v>
      </c>
      <c r="N129" s="13">
        <v>77</v>
      </c>
      <c r="O129" s="12" t="s">
        <v>21</v>
      </c>
      <c r="P129" s="12" t="s">
        <v>21</v>
      </c>
      <c r="Q129" s="14" t="s">
        <v>21</v>
      </c>
      <c r="R129" s="15">
        <v>72</v>
      </c>
      <c r="S129" s="14" t="s">
        <v>21</v>
      </c>
      <c r="T129" s="25" t="s">
        <v>21</v>
      </c>
      <c r="U129" s="27">
        <f>D129*2.5+E129*3+F129*2+G129*2+H129*3+I129*4+J129*2.5+K129*3+N129*1.5+R129*4.5</f>
        <v>1943.5</v>
      </c>
      <c r="V129" s="27">
        <v>28</v>
      </c>
      <c r="W129" s="27">
        <f>U129/V129</f>
        <v>69.410714285714292</v>
      </c>
      <c r="X129" s="9"/>
      <c r="Y129" s="11">
        <v>130906107</v>
      </c>
      <c r="Z129" s="32" t="s">
        <v>33</v>
      </c>
      <c r="AA129" s="13">
        <v>62</v>
      </c>
      <c r="AB129" s="13">
        <v>70</v>
      </c>
      <c r="AC129" s="13">
        <v>61</v>
      </c>
      <c r="AD129" s="13">
        <v>66</v>
      </c>
      <c r="AE129" s="13">
        <v>82</v>
      </c>
      <c r="AF129" s="11">
        <v>75</v>
      </c>
      <c r="AG129" s="13">
        <v>69</v>
      </c>
      <c r="AH129" s="13">
        <v>44</v>
      </c>
      <c r="AI129" s="13">
        <v>77</v>
      </c>
      <c r="AJ129" s="12" t="s">
        <v>21</v>
      </c>
      <c r="AK129" s="12" t="s">
        <v>21</v>
      </c>
      <c r="AL129" s="12" t="s">
        <v>21</v>
      </c>
      <c r="AM129" s="12" t="s">
        <v>21</v>
      </c>
      <c r="AN129" s="12" t="s">
        <v>21</v>
      </c>
      <c r="AO129" s="12" t="s">
        <v>21</v>
      </c>
      <c r="AP129" s="12" t="s">
        <v>21</v>
      </c>
      <c r="AQ129" s="12" t="s">
        <v>21</v>
      </c>
      <c r="AR129" s="13">
        <v>80</v>
      </c>
      <c r="AS129" s="12" t="s">
        <v>21</v>
      </c>
      <c r="AT129" s="12"/>
      <c r="AU129" s="12"/>
      <c r="AV129" s="12"/>
      <c r="AW129" s="12"/>
      <c r="AX129" s="12"/>
      <c r="AY129" s="12"/>
      <c r="AZ129" s="12"/>
      <c r="BA129" s="27">
        <f>AA129*1.5+AB129*2+AC129*1.5+AD129*3.5+AE129*6+AF129*1+AG129*2+AH129*3.5+AR129*2</f>
        <v>1574.5</v>
      </c>
      <c r="BB129" s="27">
        <v>25</v>
      </c>
      <c r="BC129" s="27">
        <f>BA129/BB129</f>
        <v>62.98</v>
      </c>
      <c r="BD129" s="29">
        <f>BA129+U129</f>
        <v>3518</v>
      </c>
      <c r="BE129" s="29">
        <f>BB129+V129</f>
        <v>53</v>
      </c>
      <c r="BF129" s="29">
        <f>BD129/BE129</f>
        <v>66.377358490566039</v>
      </c>
      <c r="BG129" s="29">
        <v>0</v>
      </c>
      <c r="BH129" s="30">
        <f>BD129/BE129+BG129</f>
        <v>66.377358490566039</v>
      </c>
    </row>
    <row r="130" spans="1:60" s="2" customFormat="1" x14ac:dyDescent="0.15">
      <c r="A130" s="31">
        <v>127</v>
      </c>
      <c r="B130" s="11">
        <v>130906238</v>
      </c>
      <c r="C130" s="32" t="s">
        <v>108</v>
      </c>
      <c r="D130" s="13">
        <v>73</v>
      </c>
      <c r="E130" s="13">
        <v>76</v>
      </c>
      <c r="F130" s="13">
        <v>65</v>
      </c>
      <c r="G130" s="13">
        <v>64</v>
      </c>
      <c r="H130" s="13">
        <v>68</v>
      </c>
      <c r="I130" s="13">
        <v>74</v>
      </c>
      <c r="J130" s="11">
        <v>38</v>
      </c>
      <c r="K130" s="13">
        <v>69</v>
      </c>
      <c r="L130" s="12" t="s">
        <v>21</v>
      </c>
      <c r="M130" s="13">
        <v>75</v>
      </c>
      <c r="N130" s="12" t="s">
        <v>21</v>
      </c>
      <c r="O130" s="12" t="s">
        <v>21</v>
      </c>
      <c r="P130" s="12" t="s">
        <v>21</v>
      </c>
      <c r="Q130" s="12"/>
      <c r="R130" s="12"/>
      <c r="S130" s="12"/>
      <c r="T130" s="22"/>
      <c r="U130" s="27">
        <f>D130*2.5+E130*3+F130*2+G130*2+H130*3+I130*4+J130*2.5+K130*3+M130*2</f>
        <v>1620.5</v>
      </c>
      <c r="V130" s="27">
        <v>24</v>
      </c>
      <c r="W130" s="27">
        <f>U130/V130</f>
        <v>67.520833333333329</v>
      </c>
      <c r="X130" s="9"/>
      <c r="Y130" s="11">
        <v>130906238</v>
      </c>
      <c r="Z130" s="32" t="s">
        <v>108</v>
      </c>
      <c r="AA130" s="13">
        <v>67</v>
      </c>
      <c r="AB130" s="13">
        <v>56</v>
      </c>
      <c r="AC130" s="13">
        <v>65</v>
      </c>
      <c r="AD130" s="13">
        <v>18</v>
      </c>
      <c r="AE130" s="13">
        <v>88</v>
      </c>
      <c r="AF130" s="11">
        <v>75</v>
      </c>
      <c r="AG130" s="13">
        <v>80</v>
      </c>
      <c r="AH130" s="13">
        <v>60</v>
      </c>
      <c r="AI130" s="12" t="s">
        <v>21</v>
      </c>
      <c r="AJ130" s="12" t="s">
        <v>21</v>
      </c>
      <c r="AK130" s="12" t="s">
        <v>21</v>
      </c>
      <c r="AL130" s="13">
        <v>68</v>
      </c>
      <c r="AM130" s="12" t="s">
        <v>21</v>
      </c>
      <c r="AN130" s="12" t="s">
        <v>21</v>
      </c>
      <c r="AO130" s="12" t="s">
        <v>21</v>
      </c>
      <c r="AP130" s="12" t="s">
        <v>21</v>
      </c>
      <c r="AQ130" s="12" t="s">
        <v>21</v>
      </c>
      <c r="AR130" s="12" t="s">
        <v>21</v>
      </c>
      <c r="AS130" s="12" t="s">
        <v>21</v>
      </c>
      <c r="AT130" s="12"/>
      <c r="AU130" s="12"/>
      <c r="AV130" s="12"/>
      <c r="AW130" s="12"/>
      <c r="AX130" s="12"/>
      <c r="AY130" s="12"/>
      <c r="AZ130" s="12"/>
      <c r="BA130" s="27">
        <f>AA130*1.5+AB130*2+AC130*1.5+AD130*3.5+AE130*6+AF130*1+AG130*2+AH130*3.5+AL130*4</f>
        <v>1618</v>
      </c>
      <c r="BB130" s="27">
        <v>25</v>
      </c>
      <c r="BC130" s="27">
        <f>BA130/BB130</f>
        <v>64.72</v>
      </c>
      <c r="BD130" s="29">
        <f>BA130+U130</f>
        <v>3238.5</v>
      </c>
      <c r="BE130" s="29">
        <f>BB130+V130</f>
        <v>49</v>
      </c>
      <c r="BF130" s="29">
        <f>BD130/BE130</f>
        <v>66.091836734693871</v>
      </c>
      <c r="BG130" s="29">
        <v>0</v>
      </c>
      <c r="BH130" s="30">
        <f>BD130/BE130+BG130</f>
        <v>66.091836734693871</v>
      </c>
    </row>
    <row r="131" spans="1:60" s="2" customFormat="1" x14ac:dyDescent="0.15">
      <c r="A131" s="31">
        <v>128</v>
      </c>
      <c r="B131" s="11">
        <v>130906124</v>
      </c>
      <c r="C131" s="32" t="s">
        <v>49</v>
      </c>
      <c r="D131" s="13">
        <v>73</v>
      </c>
      <c r="E131" s="11">
        <v>52</v>
      </c>
      <c r="F131" s="13">
        <v>62</v>
      </c>
      <c r="G131" s="11">
        <v>47</v>
      </c>
      <c r="H131" s="13">
        <v>63</v>
      </c>
      <c r="I131" s="13">
        <v>68</v>
      </c>
      <c r="J131" s="13">
        <v>61</v>
      </c>
      <c r="K131" s="13">
        <v>63</v>
      </c>
      <c r="L131" s="13">
        <v>87</v>
      </c>
      <c r="M131" s="13">
        <v>94</v>
      </c>
      <c r="N131" s="12" t="s">
        <v>21</v>
      </c>
      <c r="O131" s="12" t="s">
        <v>21</v>
      </c>
      <c r="P131" s="12" t="s">
        <v>21</v>
      </c>
      <c r="Q131" s="12"/>
      <c r="R131" s="12"/>
      <c r="S131" s="12"/>
      <c r="T131" s="22"/>
      <c r="U131" s="27">
        <f>D131*2.5+E131*3+F131*2+G131*2+H131*3+I131*4+J131*2.5+K131*3+L131*2+M131*2</f>
        <v>1721</v>
      </c>
      <c r="V131" s="27">
        <v>26</v>
      </c>
      <c r="W131" s="27">
        <f>U131/V131</f>
        <v>66.192307692307693</v>
      </c>
      <c r="X131" s="9"/>
      <c r="Y131" s="11">
        <v>130906124</v>
      </c>
      <c r="Z131" s="32" t="s">
        <v>49</v>
      </c>
      <c r="AA131" s="13">
        <v>67</v>
      </c>
      <c r="AB131" s="13">
        <v>56</v>
      </c>
      <c r="AC131" s="13">
        <v>81</v>
      </c>
      <c r="AD131" s="13">
        <v>30</v>
      </c>
      <c r="AE131" s="13">
        <v>84</v>
      </c>
      <c r="AF131" s="11">
        <v>75</v>
      </c>
      <c r="AG131" s="13">
        <v>64</v>
      </c>
      <c r="AH131" s="13">
        <v>68</v>
      </c>
      <c r="AI131" s="12" t="s">
        <v>21</v>
      </c>
      <c r="AJ131" s="12" t="s">
        <v>21</v>
      </c>
      <c r="AK131" s="12" t="s">
        <v>21</v>
      </c>
      <c r="AL131" s="12" t="s">
        <v>21</v>
      </c>
      <c r="AM131" s="12" t="s">
        <v>21</v>
      </c>
      <c r="AN131" s="12" t="s">
        <v>21</v>
      </c>
      <c r="AO131" s="12" t="s">
        <v>21</v>
      </c>
      <c r="AP131" s="12" t="s">
        <v>21</v>
      </c>
      <c r="AQ131" s="12" t="s">
        <v>21</v>
      </c>
      <c r="AR131" s="12" t="s">
        <v>21</v>
      </c>
      <c r="AS131" s="12" t="s">
        <v>21</v>
      </c>
      <c r="AT131" s="12"/>
      <c r="AU131" s="12"/>
      <c r="AV131" s="12"/>
      <c r="AW131" s="12"/>
      <c r="AX131" s="12"/>
      <c r="AY131" s="12"/>
      <c r="AZ131" s="12"/>
      <c r="BA131" s="27">
        <f>AA131*1.5+AB131*2+AC131*1.5+AD131*3.5+AE131*6+AF131*1+AG131*2+AH131*3.5</f>
        <v>1384</v>
      </c>
      <c r="BB131" s="27">
        <v>21</v>
      </c>
      <c r="BC131" s="27">
        <f>BA131/BB131</f>
        <v>65.904761904761898</v>
      </c>
      <c r="BD131" s="29">
        <f>BA131+U131</f>
        <v>3105</v>
      </c>
      <c r="BE131" s="29">
        <f>BB131+V131</f>
        <v>47</v>
      </c>
      <c r="BF131" s="29">
        <f>BD131/BE131</f>
        <v>66.063829787234042</v>
      </c>
      <c r="BG131" s="29">
        <v>0</v>
      </c>
      <c r="BH131" s="30">
        <f>BD131/BE131+BG131</f>
        <v>66.063829787234042</v>
      </c>
    </row>
    <row r="132" spans="1:60" s="2" customFormat="1" x14ac:dyDescent="0.15">
      <c r="A132" s="31">
        <v>129</v>
      </c>
      <c r="B132" s="11">
        <v>130906313</v>
      </c>
      <c r="C132" s="32" t="s">
        <v>129</v>
      </c>
      <c r="D132" s="11">
        <v>58</v>
      </c>
      <c r="E132" s="13">
        <v>60</v>
      </c>
      <c r="F132" s="13">
        <v>79</v>
      </c>
      <c r="G132" s="11">
        <v>14</v>
      </c>
      <c r="H132" s="13">
        <v>67</v>
      </c>
      <c r="I132" s="13">
        <v>77</v>
      </c>
      <c r="J132" s="11">
        <v>50</v>
      </c>
      <c r="K132" s="13">
        <v>72</v>
      </c>
      <c r="L132" s="12" t="s">
        <v>21</v>
      </c>
      <c r="M132" s="13">
        <v>78</v>
      </c>
      <c r="N132" s="12" t="s">
        <v>21</v>
      </c>
      <c r="O132" s="12" t="s">
        <v>21</v>
      </c>
      <c r="P132" s="12" t="s">
        <v>21</v>
      </c>
      <c r="Q132" s="12"/>
      <c r="R132" s="12"/>
      <c r="S132" s="12"/>
      <c r="T132" s="22"/>
      <c r="U132" s="27">
        <f>D132*2.5+E132*3+F132*2+G132*2+I132*4+J132*2.5+K132*3+M132*2+H132*3</f>
        <v>1517</v>
      </c>
      <c r="V132" s="27">
        <v>24</v>
      </c>
      <c r="W132" s="27">
        <f>U132/V132</f>
        <v>63.208333333333336</v>
      </c>
      <c r="X132" s="9"/>
      <c r="Y132" s="11">
        <v>130906313</v>
      </c>
      <c r="Z132" s="32" t="s">
        <v>129</v>
      </c>
      <c r="AA132" s="13">
        <v>82</v>
      </c>
      <c r="AB132" s="13">
        <v>64</v>
      </c>
      <c r="AC132" s="13">
        <v>68</v>
      </c>
      <c r="AD132" s="13">
        <v>65</v>
      </c>
      <c r="AE132" s="13">
        <v>77</v>
      </c>
      <c r="AF132" s="11">
        <v>75</v>
      </c>
      <c r="AG132" s="13">
        <v>84</v>
      </c>
      <c r="AH132" s="13">
        <v>46</v>
      </c>
      <c r="AI132" s="13">
        <v>67</v>
      </c>
      <c r="AJ132" s="12" t="s">
        <v>21</v>
      </c>
      <c r="AK132" s="12" t="s">
        <v>21</v>
      </c>
      <c r="AL132" s="12" t="s">
        <v>21</v>
      </c>
      <c r="AM132" s="12" t="s">
        <v>21</v>
      </c>
      <c r="AN132" s="12" t="s">
        <v>21</v>
      </c>
      <c r="AO132" s="12" t="s">
        <v>21</v>
      </c>
      <c r="AP132" s="12" t="s">
        <v>21</v>
      </c>
      <c r="AQ132" s="12" t="s">
        <v>21</v>
      </c>
      <c r="AR132" s="12" t="s">
        <v>21</v>
      </c>
      <c r="AS132" s="12" t="s">
        <v>21</v>
      </c>
      <c r="AT132" s="12"/>
      <c r="AU132" s="12"/>
      <c r="AV132" s="12"/>
      <c r="AW132" s="12"/>
      <c r="AX132" s="12"/>
      <c r="AY132" s="12"/>
      <c r="AZ132" s="12"/>
      <c r="BA132" s="27">
        <f>AA132*1.5+AB132*2+AC132*1.5+AD132*3.5+AE132*6+AF132*1+AG132*2+AH132*3.5+AI132*2</f>
        <v>1580.5</v>
      </c>
      <c r="BB132" s="27">
        <v>23</v>
      </c>
      <c r="BC132" s="27">
        <f>BA132/BB132</f>
        <v>68.717391304347828</v>
      </c>
      <c r="BD132" s="29">
        <f>BA132+U132</f>
        <v>3097.5</v>
      </c>
      <c r="BE132" s="29">
        <f>BB132+V132</f>
        <v>47</v>
      </c>
      <c r="BF132" s="29">
        <f>BD132/BE132</f>
        <v>65.90425531914893</v>
      </c>
      <c r="BG132" s="29">
        <v>0</v>
      </c>
      <c r="BH132" s="30">
        <f>BD132/BE132+BG132</f>
        <v>65.90425531914893</v>
      </c>
    </row>
    <row r="133" spans="1:60" s="2" customFormat="1" x14ac:dyDescent="0.15">
      <c r="A133" s="31">
        <v>130</v>
      </c>
      <c r="B133" s="11">
        <v>130906221</v>
      </c>
      <c r="C133" s="32" t="s">
        <v>91</v>
      </c>
      <c r="D133" s="13">
        <v>61</v>
      </c>
      <c r="E133" s="13">
        <v>69</v>
      </c>
      <c r="F133" s="13">
        <v>64</v>
      </c>
      <c r="G133" s="11">
        <v>13</v>
      </c>
      <c r="H133" s="13">
        <v>63</v>
      </c>
      <c r="I133" s="13">
        <v>75</v>
      </c>
      <c r="J133" s="13">
        <v>60</v>
      </c>
      <c r="K133" s="13">
        <v>77</v>
      </c>
      <c r="L133" s="13">
        <v>90</v>
      </c>
      <c r="M133" s="13">
        <v>86</v>
      </c>
      <c r="N133" s="12" t="s">
        <v>21</v>
      </c>
      <c r="O133" s="12" t="s">
        <v>21</v>
      </c>
      <c r="P133" s="12" t="s">
        <v>21</v>
      </c>
      <c r="Q133" s="12"/>
      <c r="R133" s="12"/>
      <c r="S133" s="12"/>
      <c r="T133" s="22"/>
      <c r="U133" s="27">
        <f>D133*2.5+E133*3+F133*2+G133*2+H133*3+I133*4+J133*2.5+K133*3+L133*2+M133*2</f>
        <v>1735.5</v>
      </c>
      <c r="V133" s="27">
        <v>26</v>
      </c>
      <c r="W133" s="27">
        <f>U133/V133</f>
        <v>66.75</v>
      </c>
      <c r="X133" s="9"/>
      <c r="Y133" s="11">
        <v>130906221</v>
      </c>
      <c r="Z133" s="32" t="s">
        <v>91</v>
      </c>
      <c r="AA133" s="13">
        <v>54</v>
      </c>
      <c r="AB133" s="13">
        <v>60</v>
      </c>
      <c r="AC133" s="13">
        <v>62</v>
      </c>
      <c r="AD133" s="13">
        <v>68</v>
      </c>
      <c r="AE133" s="13">
        <v>74</v>
      </c>
      <c r="AF133" s="11">
        <v>75</v>
      </c>
      <c r="AG133" s="13">
        <v>78</v>
      </c>
      <c r="AH133" s="13">
        <v>40</v>
      </c>
      <c r="AI133" s="12" t="s">
        <v>21</v>
      </c>
      <c r="AJ133" s="12" t="s">
        <v>21</v>
      </c>
      <c r="AK133" s="12" t="s">
        <v>21</v>
      </c>
      <c r="AL133" s="12" t="s">
        <v>21</v>
      </c>
      <c r="AM133" s="12" t="s">
        <v>21</v>
      </c>
      <c r="AN133" s="12" t="s">
        <v>21</v>
      </c>
      <c r="AO133" s="12" t="s">
        <v>21</v>
      </c>
      <c r="AP133" s="12" t="s">
        <v>21</v>
      </c>
      <c r="AQ133" s="12" t="s">
        <v>21</v>
      </c>
      <c r="AR133" s="12" t="s">
        <v>21</v>
      </c>
      <c r="AS133" s="12" t="s">
        <v>21</v>
      </c>
      <c r="AT133" s="12"/>
      <c r="AU133" s="12"/>
      <c r="AV133" s="12"/>
      <c r="AW133" s="12"/>
      <c r="AX133" s="12"/>
      <c r="AY133" s="12"/>
      <c r="AZ133" s="12"/>
      <c r="BA133" s="27">
        <f>AA133*1.5+AB133*2+AC133*1.5+AD133*3.5+AE133*6+AF133*1+AG133*2+AH133*3.5</f>
        <v>1347</v>
      </c>
      <c r="BB133" s="27">
        <v>21</v>
      </c>
      <c r="BC133" s="27">
        <f>BA133/BB133</f>
        <v>64.142857142857139</v>
      </c>
      <c r="BD133" s="29">
        <f>BA133+U133</f>
        <v>3082.5</v>
      </c>
      <c r="BE133" s="29">
        <f>BB133+V133</f>
        <v>47</v>
      </c>
      <c r="BF133" s="29">
        <f>BD133/BE133</f>
        <v>65.585106382978722</v>
      </c>
      <c r="BG133" s="29">
        <v>0</v>
      </c>
      <c r="BH133" s="30">
        <f>BD133/BE133+BG133</f>
        <v>65.585106382978722</v>
      </c>
    </row>
    <row r="134" spans="1:60" s="2" customFormat="1" x14ac:dyDescent="0.15">
      <c r="A134" s="31">
        <v>131</v>
      </c>
      <c r="B134" s="11">
        <v>130407127</v>
      </c>
      <c r="C134" s="12" t="s">
        <v>20</v>
      </c>
      <c r="D134" s="12" t="s">
        <v>21</v>
      </c>
      <c r="E134" s="13">
        <v>68</v>
      </c>
      <c r="F134" s="13">
        <v>63</v>
      </c>
      <c r="G134" s="13">
        <v>61</v>
      </c>
      <c r="H134" s="13">
        <v>61</v>
      </c>
      <c r="I134" s="13">
        <v>72</v>
      </c>
      <c r="J134" s="13">
        <v>61</v>
      </c>
      <c r="K134" s="13">
        <v>70</v>
      </c>
      <c r="L134" s="12" t="s">
        <v>21</v>
      </c>
      <c r="M134" s="12" t="s">
        <v>21</v>
      </c>
      <c r="N134" s="12" t="s">
        <v>21</v>
      </c>
      <c r="O134" s="12" t="s">
        <v>21</v>
      </c>
      <c r="P134" s="12" t="s">
        <v>21</v>
      </c>
      <c r="Q134" s="14" t="s">
        <v>21</v>
      </c>
      <c r="R134" s="14" t="s">
        <v>21</v>
      </c>
      <c r="S134" s="15">
        <v>62</v>
      </c>
      <c r="T134" s="24">
        <v>80</v>
      </c>
      <c r="U134" s="27">
        <f>E134*3+F134*2+G134*2+H134*3+I134*4+J134*2.5+K134*3+S134*3+T134*1.5</f>
        <v>1591.5</v>
      </c>
      <c r="V134" s="27">
        <v>24</v>
      </c>
      <c r="W134" s="27">
        <f>U134/V134</f>
        <v>66.3125</v>
      </c>
      <c r="X134" s="9"/>
      <c r="Y134" s="11">
        <v>130407127</v>
      </c>
      <c r="Z134" s="32" t="s">
        <v>20</v>
      </c>
      <c r="AA134" s="13">
        <v>73</v>
      </c>
      <c r="AB134" s="13">
        <v>63</v>
      </c>
      <c r="AC134" s="13">
        <v>60</v>
      </c>
      <c r="AD134" s="13">
        <v>62</v>
      </c>
      <c r="AE134" s="13">
        <v>78</v>
      </c>
      <c r="AF134" s="11">
        <v>75</v>
      </c>
      <c r="AG134" s="13">
        <v>62</v>
      </c>
      <c r="AH134" s="13">
        <v>42</v>
      </c>
      <c r="AI134" s="13">
        <v>78</v>
      </c>
      <c r="AJ134" s="12" t="s">
        <v>21</v>
      </c>
      <c r="AK134" s="11">
        <v>75</v>
      </c>
      <c r="AL134" s="12" t="s">
        <v>21</v>
      </c>
      <c r="AM134" s="13">
        <v>82</v>
      </c>
      <c r="AN134" s="12" t="s">
        <v>21</v>
      </c>
      <c r="AO134" s="12" t="s">
        <v>21</v>
      </c>
      <c r="AP134" s="12" t="s">
        <v>21</v>
      </c>
      <c r="AQ134" s="12" t="s">
        <v>21</v>
      </c>
      <c r="AR134" s="12" t="s">
        <v>21</v>
      </c>
      <c r="AS134" s="12" t="s">
        <v>21</v>
      </c>
      <c r="AT134" s="17">
        <v>58</v>
      </c>
      <c r="AU134" s="14" t="s">
        <v>21</v>
      </c>
      <c r="AV134" s="15">
        <v>39</v>
      </c>
      <c r="AW134" s="14" t="s">
        <v>21</v>
      </c>
      <c r="AX134" s="15">
        <v>63</v>
      </c>
      <c r="AY134" s="14" t="s">
        <v>21</v>
      </c>
      <c r="AZ134" s="15">
        <v>70</v>
      </c>
      <c r="BA134" s="27">
        <f>AA134*1.5+AB134*2+AC134*1.5+AD134*3.5+AE134*6+AF134*1+AG134*2+AH134*3.5+AI134*2+AK134*1+AM134*2.5+AT134*4.5+AV134*2+AX134*2+AZ134*2.5</f>
        <v>2432.5</v>
      </c>
      <c r="BB134" s="27">
        <v>37.5</v>
      </c>
      <c r="BC134" s="27">
        <f>BA134/BB134</f>
        <v>64.86666666666666</v>
      </c>
      <c r="BD134" s="29">
        <f>BA134+U134</f>
        <v>4024</v>
      </c>
      <c r="BE134" s="29">
        <f>BB134+V134</f>
        <v>61.5</v>
      </c>
      <c r="BF134" s="29">
        <f>BD134/BE134</f>
        <v>65.430894308943095</v>
      </c>
      <c r="BG134" s="29">
        <v>0</v>
      </c>
      <c r="BH134" s="30">
        <f>BD134/BE134+BG134</f>
        <v>65.430894308943095</v>
      </c>
    </row>
    <row r="135" spans="1:60" s="2" customFormat="1" x14ac:dyDescent="0.15">
      <c r="A135" s="31">
        <v>132</v>
      </c>
      <c r="B135" s="11">
        <v>130906214</v>
      </c>
      <c r="C135" s="32" t="s">
        <v>85</v>
      </c>
      <c r="D135" s="13">
        <v>72</v>
      </c>
      <c r="E135" s="13">
        <v>74</v>
      </c>
      <c r="F135" s="13">
        <v>86</v>
      </c>
      <c r="G135" s="11">
        <v>40</v>
      </c>
      <c r="H135" s="13">
        <v>62</v>
      </c>
      <c r="I135" s="13">
        <v>69</v>
      </c>
      <c r="J135" s="13">
        <v>61</v>
      </c>
      <c r="K135" s="13">
        <v>69</v>
      </c>
      <c r="L135" s="13">
        <v>82</v>
      </c>
      <c r="M135" s="13">
        <v>77</v>
      </c>
      <c r="N135" s="12" t="s">
        <v>21</v>
      </c>
      <c r="O135" s="12" t="s">
        <v>21</v>
      </c>
      <c r="P135" s="12" t="s">
        <v>21</v>
      </c>
      <c r="Q135" s="12"/>
      <c r="R135" s="12"/>
      <c r="S135" s="12"/>
      <c r="T135" s="22"/>
      <c r="U135" s="27">
        <f>D135*2.5+E135*3+F135*2+G135*2+H135*3+I135*4+J135*2.5+K135*3+L135*2+M135*2</f>
        <v>1793.5</v>
      </c>
      <c r="V135" s="27">
        <v>26</v>
      </c>
      <c r="W135" s="27">
        <f>U135/V135</f>
        <v>68.980769230769226</v>
      </c>
      <c r="X135" s="9"/>
      <c r="Y135" s="11">
        <v>130906214</v>
      </c>
      <c r="Z135" s="32" t="s">
        <v>85</v>
      </c>
      <c r="AA135" s="13">
        <v>83</v>
      </c>
      <c r="AB135" s="13">
        <v>70</v>
      </c>
      <c r="AC135" s="13">
        <v>65</v>
      </c>
      <c r="AD135" s="13">
        <v>78</v>
      </c>
      <c r="AE135" s="13">
        <v>74</v>
      </c>
      <c r="AF135" s="11">
        <v>75</v>
      </c>
      <c r="AG135" s="13">
        <v>87</v>
      </c>
      <c r="AH135" s="13">
        <v>60</v>
      </c>
      <c r="AI135" s="12" t="s">
        <v>21</v>
      </c>
      <c r="AJ135" s="12" t="s">
        <v>21</v>
      </c>
      <c r="AK135" s="12" t="s">
        <v>21</v>
      </c>
      <c r="AL135" s="11">
        <v>0</v>
      </c>
      <c r="AM135" s="12" t="s">
        <v>21</v>
      </c>
      <c r="AN135" s="12" t="s">
        <v>21</v>
      </c>
      <c r="AO135" s="12" t="s">
        <v>21</v>
      </c>
      <c r="AP135" s="12" t="s">
        <v>21</v>
      </c>
      <c r="AQ135" s="12" t="s">
        <v>21</v>
      </c>
      <c r="AR135" s="12" t="s">
        <v>21</v>
      </c>
      <c r="AS135" s="12" t="s">
        <v>21</v>
      </c>
      <c r="AT135" s="12"/>
      <c r="AU135" s="12"/>
      <c r="AV135" s="12"/>
      <c r="AW135" s="12"/>
      <c r="AX135" s="12"/>
      <c r="AY135" s="12"/>
      <c r="AZ135" s="12"/>
      <c r="BA135" s="27">
        <f>AA135*1.5+AL135*4+AB135*2+AC135*1.5+AD135*3.5+AE135*6+AF135*1+AG135*2+AH135*3.5</f>
        <v>1538</v>
      </c>
      <c r="BB135" s="27">
        <v>25</v>
      </c>
      <c r="BC135" s="27">
        <f>BA135/BB135</f>
        <v>61.52</v>
      </c>
      <c r="BD135" s="29">
        <f>BA135+U135</f>
        <v>3331.5</v>
      </c>
      <c r="BE135" s="29">
        <f>BB135+V135</f>
        <v>51</v>
      </c>
      <c r="BF135" s="29">
        <f>BD135/BE135</f>
        <v>65.32352941176471</v>
      </c>
      <c r="BG135" s="29">
        <v>0</v>
      </c>
      <c r="BH135" s="30">
        <f>BD135/BE135+BG135</f>
        <v>65.32352941176471</v>
      </c>
    </row>
    <row r="136" spans="1:60" s="2" customFormat="1" x14ac:dyDescent="0.15">
      <c r="A136" s="31">
        <v>133</v>
      </c>
      <c r="B136" s="11">
        <v>130906126</v>
      </c>
      <c r="C136" s="32" t="s">
        <v>51</v>
      </c>
      <c r="D136" s="13">
        <v>66</v>
      </c>
      <c r="E136" s="13">
        <v>68</v>
      </c>
      <c r="F136" s="11">
        <v>54</v>
      </c>
      <c r="G136" s="11">
        <v>54</v>
      </c>
      <c r="H136" s="13">
        <v>73</v>
      </c>
      <c r="I136" s="13">
        <v>66</v>
      </c>
      <c r="J136" s="11">
        <v>54</v>
      </c>
      <c r="K136" s="13">
        <v>68</v>
      </c>
      <c r="L136" s="12" t="s">
        <v>21</v>
      </c>
      <c r="M136" s="13">
        <v>84</v>
      </c>
      <c r="N136" s="12" t="s">
        <v>21</v>
      </c>
      <c r="O136" s="12" t="s">
        <v>21</v>
      </c>
      <c r="P136" s="12" t="s">
        <v>21</v>
      </c>
      <c r="Q136" s="12"/>
      <c r="R136" s="12"/>
      <c r="S136" s="12"/>
      <c r="T136" s="22"/>
      <c r="U136" s="27">
        <f>D136*2.5+E136*3+F136*2+G136*2+H136*3+I136*4+J136*2.5+K136*3+M136*2</f>
        <v>1575</v>
      </c>
      <c r="V136" s="27">
        <v>24</v>
      </c>
      <c r="W136" s="27">
        <f>U136/V136</f>
        <v>65.625</v>
      </c>
      <c r="X136" s="9"/>
      <c r="Y136" s="11">
        <v>130906126</v>
      </c>
      <c r="Z136" s="32" t="s">
        <v>51</v>
      </c>
      <c r="AA136" s="13">
        <v>53</v>
      </c>
      <c r="AB136" s="13">
        <v>68</v>
      </c>
      <c r="AC136" s="13">
        <v>65</v>
      </c>
      <c r="AD136" s="13">
        <v>42</v>
      </c>
      <c r="AE136" s="13">
        <v>91</v>
      </c>
      <c r="AF136" s="11">
        <v>75</v>
      </c>
      <c r="AG136" s="13">
        <v>72</v>
      </c>
      <c r="AH136" s="13">
        <v>22</v>
      </c>
      <c r="AI136" s="13">
        <v>81</v>
      </c>
      <c r="AJ136" s="12" t="s">
        <v>21</v>
      </c>
      <c r="AK136" s="12" t="s">
        <v>21</v>
      </c>
      <c r="AL136" s="12" t="s">
        <v>21</v>
      </c>
      <c r="AM136" s="12" t="s">
        <v>21</v>
      </c>
      <c r="AN136" s="12" t="s">
        <v>21</v>
      </c>
      <c r="AO136" s="12" t="s">
        <v>21</v>
      </c>
      <c r="AP136" s="12" t="s">
        <v>21</v>
      </c>
      <c r="AQ136" s="12" t="s">
        <v>21</v>
      </c>
      <c r="AR136" s="12" t="s">
        <v>21</v>
      </c>
      <c r="AS136" s="12" t="s">
        <v>21</v>
      </c>
      <c r="AT136" s="12"/>
      <c r="AU136" s="12"/>
      <c r="AV136" s="12"/>
      <c r="AW136" s="12"/>
      <c r="AX136" s="12"/>
      <c r="AY136" s="12"/>
      <c r="AZ136" s="12"/>
      <c r="BA136" s="27">
        <f>AA136*1.5+AB136*2+AC136*1.5+AD136*3.5+AE136*6+AF136*1+AG136*2+AH136*3.5+AI136*2</f>
        <v>1464</v>
      </c>
      <c r="BB136" s="27">
        <v>23</v>
      </c>
      <c r="BC136" s="27">
        <f>BA136/BB136</f>
        <v>63.652173913043477</v>
      </c>
      <c r="BD136" s="29">
        <f>BA136+U136</f>
        <v>3039</v>
      </c>
      <c r="BE136" s="29">
        <f>BB136+V136</f>
        <v>47</v>
      </c>
      <c r="BF136" s="29">
        <f>BD136/BE136</f>
        <v>64.659574468085111</v>
      </c>
      <c r="BG136" s="29">
        <v>0</v>
      </c>
      <c r="BH136" s="30">
        <f>BD136/BE136+BG136</f>
        <v>64.659574468085111</v>
      </c>
    </row>
    <row r="137" spans="1:60" s="2" customFormat="1" x14ac:dyDescent="0.15">
      <c r="A137" s="31">
        <v>134</v>
      </c>
      <c r="B137" s="11">
        <v>130906207</v>
      </c>
      <c r="C137" s="32" t="s">
        <v>78</v>
      </c>
      <c r="D137" s="13">
        <v>66</v>
      </c>
      <c r="E137" s="13">
        <v>61</v>
      </c>
      <c r="F137" s="13">
        <v>70</v>
      </c>
      <c r="G137" s="11">
        <v>49</v>
      </c>
      <c r="H137" s="13">
        <v>69</v>
      </c>
      <c r="I137" s="13">
        <v>75</v>
      </c>
      <c r="J137" s="13">
        <v>61</v>
      </c>
      <c r="K137" s="13">
        <v>62</v>
      </c>
      <c r="L137" s="12" t="s">
        <v>21</v>
      </c>
      <c r="M137" s="13">
        <v>86</v>
      </c>
      <c r="N137" s="12" t="s">
        <v>21</v>
      </c>
      <c r="O137" s="12" t="s">
        <v>21</v>
      </c>
      <c r="P137" s="12" t="s">
        <v>21</v>
      </c>
      <c r="Q137" s="12"/>
      <c r="R137" s="12"/>
      <c r="S137" s="12"/>
      <c r="T137" s="22"/>
      <c r="U137" s="27">
        <f>D137*2.5+E137*3+F137*2+G137*2+H137*3+I137*4+J137*2.5+K137*3+M137*2</f>
        <v>1603.5</v>
      </c>
      <c r="V137" s="27">
        <v>24</v>
      </c>
      <c r="W137" s="27">
        <f>U137/V137</f>
        <v>66.8125</v>
      </c>
      <c r="X137" s="9"/>
      <c r="Y137" s="11">
        <v>130906207</v>
      </c>
      <c r="Z137" s="32" t="s">
        <v>78</v>
      </c>
      <c r="AA137" s="13">
        <v>62</v>
      </c>
      <c r="AB137" s="13">
        <v>56</v>
      </c>
      <c r="AC137" s="13">
        <v>58</v>
      </c>
      <c r="AD137" s="13">
        <v>34</v>
      </c>
      <c r="AE137" s="13">
        <v>74</v>
      </c>
      <c r="AF137" s="11">
        <v>75</v>
      </c>
      <c r="AG137" s="13">
        <v>77</v>
      </c>
      <c r="AH137" s="13">
        <v>37</v>
      </c>
      <c r="AI137" s="13">
        <v>76</v>
      </c>
      <c r="AJ137" s="12" t="s">
        <v>21</v>
      </c>
      <c r="AK137" s="12" t="s">
        <v>21</v>
      </c>
      <c r="AL137" s="13">
        <v>78</v>
      </c>
      <c r="AM137" s="12" t="s">
        <v>21</v>
      </c>
      <c r="AN137" s="12" t="s">
        <v>21</v>
      </c>
      <c r="AO137" s="12" t="s">
        <v>21</v>
      </c>
      <c r="AP137" s="12" t="s">
        <v>21</v>
      </c>
      <c r="AQ137" s="12" t="s">
        <v>21</v>
      </c>
      <c r="AR137" s="12" t="s">
        <v>21</v>
      </c>
      <c r="AS137" s="12" t="s">
        <v>21</v>
      </c>
      <c r="AT137" s="12"/>
      <c r="AU137" s="12"/>
      <c r="AV137" s="12"/>
      <c r="AW137" s="12"/>
      <c r="AX137" s="12"/>
      <c r="AY137" s="12"/>
      <c r="AZ137" s="12"/>
      <c r="BA137" s="27">
        <f>AA137*1.5+AB137*2+AC137*1.5+AD137*3.5+AE137*6+AF137*1+AG137*2+AH137*3.5+AI137*2+AL137*4</f>
        <v>1677.5</v>
      </c>
      <c r="BB137" s="27">
        <v>27</v>
      </c>
      <c r="BC137" s="27">
        <f>BA137/BB137</f>
        <v>62.129629629629626</v>
      </c>
      <c r="BD137" s="29">
        <f>BA137+U137</f>
        <v>3281</v>
      </c>
      <c r="BE137" s="29">
        <f>BB137+V137</f>
        <v>51</v>
      </c>
      <c r="BF137" s="29">
        <f>BD137/BE137</f>
        <v>64.333333333333329</v>
      </c>
      <c r="BG137" s="29">
        <v>0</v>
      </c>
      <c r="BH137" s="30">
        <f>BD137/BE137+BG137</f>
        <v>64.333333333333329</v>
      </c>
    </row>
    <row r="138" spans="1:60" s="2" customFormat="1" x14ac:dyDescent="0.15">
      <c r="A138" s="31">
        <v>135</v>
      </c>
      <c r="B138" s="11">
        <v>130906140</v>
      </c>
      <c r="C138" s="32" t="s">
        <v>65</v>
      </c>
      <c r="D138" s="13">
        <v>70</v>
      </c>
      <c r="E138" s="13">
        <v>75</v>
      </c>
      <c r="F138" s="13">
        <v>68</v>
      </c>
      <c r="G138" s="11">
        <v>19</v>
      </c>
      <c r="H138" s="13">
        <v>77</v>
      </c>
      <c r="I138" s="13">
        <v>73</v>
      </c>
      <c r="J138" s="11">
        <v>41</v>
      </c>
      <c r="K138" s="13">
        <v>78</v>
      </c>
      <c r="L138" s="13">
        <v>81</v>
      </c>
      <c r="M138" s="13">
        <v>70</v>
      </c>
      <c r="N138" s="12" t="s">
        <v>21</v>
      </c>
      <c r="O138" s="12" t="s">
        <v>21</v>
      </c>
      <c r="P138" s="12" t="s">
        <v>21</v>
      </c>
      <c r="Q138" s="12"/>
      <c r="R138" s="12"/>
      <c r="S138" s="12"/>
      <c r="T138" s="22"/>
      <c r="U138" s="27">
        <f>D138*2.5+E138*3+F138*2+G138*2+H138*3+I138*4+J138*2.5+K138*3+L138*2+M138*2</f>
        <v>1735.5</v>
      </c>
      <c r="V138" s="27">
        <v>26</v>
      </c>
      <c r="W138" s="27">
        <f>U138/V138</f>
        <v>66.75</v>
      </c>
      <c r="X138" s="9"/>
      <c r="Y138" s="11">
        <v>130906140</v>
      </c>
      <c r="Z138" s="32" t="s">
        <v>65</v>
      </c>
      <c r="AA138" s="13">
        <v>67</v>
      </c>
      <c r="AB138" s="13">
        <v>65</v>
      </c>
      <c r="AC138" s="13">
        <v>61</v>
      </c>
      <c r="AD138" s="13">
        <v>35</v>
      </c>
      <c r="AE138" s="13">
        <v>81</v>
      </c>
      <c r="AF138" s="11">
        <v>75</v>
      </c>
      <c r="AG138" s="13">
        <v>81</v>
      </c>
      <c r="AH138" s="13">
        <v>30</v>
      </c>
      <c r="AI138" s="12" t="s">
        <v>21</v>
      </c>
      <c r="AJ138" s="12" t="s">
        <v>21</v>
      </c>
      <c r="AK138" s="11">
        <v>75</v>
      </c>
      <c r="AL138" s="12" t="s">
        <v>21</v>
      </c>
      <c r="AM138" s="12" t="s">
        <v>21</v>
      </c>
      <c r="AN138" s="12" t="s">
        <v>21</v>
      </c>
      <c r="AO138" s="12" t="s">
        <v>21</v>
      </c>
      <c r="AP138" s="12" t="s">
        <v>21</v>
      </c>
      <c r="AQ138" s="12" t="s">
        <v>21</v>
      </c>
      <c r="AR138" s="12" t="s">
        <v>21</v>
      </c>
      <c r="AS138" s="12" t="s">
        <v>21</v>
      </c>
      <c r="AT138" s="12"/>
      <c r="AU138" s="12"/>
      <c r="AV138" s="12"/>
      <c r="AW138" s="12"/>
      <c r="AX138" s="12"/>
      <c r="AY138" s="12"/>
      <c r="AZ138" s="12"/>
      <c r="BA138" s="27">
        <f>AA138*1.5+AB138*2+AC138*1.5+AD138*3.5+AE138*6+AF138*1+AG138*2+AH138*3.5+AK138*1</f>
        <v>1347.5</v>
      </c>
      <c r="BB138" s="27">
        <v>22</v>
      </c>
      <c r="BC138" s="27">
        <f>BA138/BB138</f>
        <v>61.25</v>
      </c>
      <c r="BD138" s="29">
        <f>BA138+U138</f>
        <v>3083</v>
      </c>
      <c r="BE138" s="29">
        <f>BB138+V138</f>
        <v>48</v>
      </c>
      <c r="BF138" s="29">
        <f>BD138/BE138</f>
        <v>64.229166666666671</v>
      </c>
      <c r="BG138" s="29">
        <v>0</v>
      </c>
      <c r="BH138" s="30">
        <f>BD138/BE138+BG138</f>
        <v>64.229166666666671</v>
      </c>
    </row>
    <row r="139" spans="1:60" s="2" customFormat="1" x14ac:dyDescent="0.15">
      <c r="A139" s="31">
        <v>136</v>
      </c>
      <c r="B139" s="11">
        <v>130906119</v>
      </c>
      <c r="C139" s="32" t="s">
        <v>44</v>
      </c>
      <c r="D139" s="13">
        <v>66</v>
      </c>
      <c r="E139" s="11">
        <v>55</v>
      </c>
      <c r="F139" s="13">
        <v>73</v>
      </c>
      <c r="G139" s="11">
        <v>27</v>
      </c>
      <c r="H139" s="13">
        <v>65</v>
      </c>
      <c r="I139" s="13">
        <v>82</v>
      </c>
      <c r="J139" s="11">
        <v>41</v>
      </c>
      <c r="K139" s="13">
        <v>72</v>
      </c>
      <c r="L139" s="13">
        <v>80</v>
      </c>
      <c r="M139" s="13">
        <v>90</v>
      </c>
      <c r="N139" s="12" t="s">
        <v>21</v>
      </c>
      <c r="O139" s="12" t="s">
        <v>21</v>
      </c>
      <c r="P139" s="12" t="s">
        <v>21</v>
      </c>
      <c r="Q139" s="12"/>
      <c r="R139" s="12"/>
      <c r="S139" s="12"/>
      <c r="T139" s="22"/>
      <c r="U139" s="27">
        <f>D139*2.5+E139*3+F139*2+G139*2+H139*3+I139*4+J139*2.5+K139*3+L139*2+M139*2</f>
        <v>1711.5</v>
      </c>
      <c r="V139" s="27">
        <v>26</v>
      </c>
      <c r="W139" s="27">
        <f>U139/V139</f>
        <v>65.82692307692308</v>
      </c>
      <c r="X139" s="9"/>
      <c r="Y139" s="11">
        <v>130906119</v>
      </c>
      <c r="Z139" s="32" t="s">
        <v>44</v>
      </c>
      <c r="AA139" s="13">
        <v>76</v>
      </c>
      <c r="AB139" s="13">
        <v>67</v>
      </c>
      <c r="AC139" s="13">
        <v>69</v>
      </c>
      <c r="AD139" s="13">
        <v>52</v>
      </c>
      <c r="AE139" s="13">
        <v>76</v>
      </c>
      <c r="AF139" s="11">
        <v>75</v>
      </c>
      <c r="AG139" s="13">
        <v>76</v>
      </c>
      <c r="AH139" s="13">
        <v>19</v>
      </c>
      <c r="AI139" s="12" t="s">
        <v>21</v>
      </c>
      <c r="AJ139" s="12" t="s">
        <v>21</v>
      </c>
      <c r="AK139" s="12" t="s">
        <v>21</v>
      </c>
      <c r="AL139" s="13">
        <v>67</v>
      </c>
      <c r="AM139" s="12" t="s">
        <v>21</v>
      </c>
      <c r="AN139" s="12" t="s">
        <v>21</v>
      </c>
      <c r="AO139" s="12" t="s">
        <v>21</v>
      </c>
      <c r="AP139" s="12" t="s">
        <v>21</v>
      </c>
      <c r="AQ139" s="12" t="s">
        <v>21</v>
      </c>
      <c r="AR139" s="12" t="s">
        <v>21</v>
      </c>
      <c r="AS139" s="12" t="s">
        <v>21</v>
      </c>
      <c r="AT139" s="12"/>
      <c r="AU139" s="12"/>
      <c r="AV139" s="12"/>
      <c r="AW139" s="12"/>
      <c r="AX139" s="12"/>
      <c r="AY139" s="12"/>
      <c r="AZ139" s="12"/>
      <c r="BA139" s="27">
        <f>AA139*1.5+AB139*2+AC139*1.5+AD139*3.5+AE139*6+AF139*1+AG139*2+AH139*3.5+AL139*4</f>
        <v>1551</v>
      </c>
      <c r="BB139" s="27">
        <v>25</v>
      </c>
      <c r="BC139" s="27">
        <f>BA139/BB139</f>
        <v>62.04</v>
      </c>
      <c r="BD139" s="29">
        <f>BA139+U139</f>
        <v>3262.5</v>
      </c>
      <c r="BE139" s="29">
        <f>BB139+V139</f>
        <v>51</v>
      </c>
      <c r="BF139" s="29">
        <f>BD139/BE139</f>
        <v>63.970588235294116</v>
      </c>
      <c r="BG139" s="29">
        <v>0</v>
      </c>
      <c r="BH139" s="30">
        <f>BD139/BE139+BG139</f>
        <v>63.970588235294116</v>
      </c>
    </row>
    <row r="140" spans="1:60" s="2" customFormat="1" x14ac:dyDescent="0.15">
      <c r="A140" s="31">
        <v>137</v>
      </c>
      <c r="B140" s="11">
        <v>130906201</v>
      </c>
      <c r="C140" s="32" t="s">
        <v>73</v>
      </c>
      <c r="D140" s="13">
        <v>68</v>
      </c>
      <c r="E140" s="13">
        <v>71</v>
      </c>
      <c r="F140" s="13">
        <v>76</v>
      </c>
      <c r="G140" s="13">
        <v>71</v>
      </c>
      <c r="H140" s="13">
        <v>62</v>
      </c>
      <c r="I140" s="13">
        <v>82</v>
      </c>
      <c r="J140" s="11">
        <v>54</v>
      </c>
      <c r="K140" s="13">
        <v>76</v>
      </c>
      <c r="L140" s="12" t="s">
        <v>21</v>
      </c>
      <c r="M140" s="13">
        <v>81</v>
      </c>
      <c r="N140" s="12" t="s">
        <v>21</v>
      </c>
      <c r="O140" s="12" t="s">
        <v>21</v>
      </c>
      <c r="P140" s="12" t="s">
        <v>21</v>
      </c>
      <c r="Q140" s="12"/>
      <c r="R140" s="12"/>
      <c r="S140" s="12"/>
      <c r="T140" s="22"/>
      <c r="U140" s="27">
        <f>D140*2.5+E140*3+F140*2+G140*2+H140*3+I140*4+J140*2.5+K140*3+M140*2</f>
        <v>1716</v>
      </c>
      <c r="V140" s="27">
        <v>24</v>
      </c>
      <c r="W140" s="27">
        <f>U140/V140</f>
        <v>71.5</v>
      </c>
      <c r="X140" s="9"/>
      <c r="Y140" s="11">
        <v>130906201</v>
      </c>
      <c r="Z140" s="32" t="s">
        <v>73</v>
      </c>
      <c r="AA140" s="13">
        <v>69</v>
      </c>
      <c r="AB140" s="13">
        <v>76</v>
      </c>
      <c r="AC140" s="13">
        <v>59</v>
      </c>
      <c r="AD140" s="13">
        <v>16</v>
      </c>
      <c r="AE140" s="13">
        <v>90</v>
      </c>
      <c r="AF140" s="11">
        <v>75</v>
      </c>
      <c r="AG140" s="13">
        <v>85</v>
      </c>
      <c r="AH140" s="13">
        <v>16</v>
      </c>
      <c r="AI140" s="13">
        <v>73</v>
      </c>
      <c r="AJ140" s="12" t="s">
        <v>21</v>
      </c>
      <c r="AK140" s="12" t="s">
        <v>21</v>
      </c>
      <c r="AL140" s="12" t="s">
        <v>21</v>
      </c>
      <c r="AM140" s="11">
        <v>0</v>
      </c>
      <c r="AN140" s="12" t="s">
        <v>21</v>
      </c>
      <c r="AO140" s="12" t="s">
        <v>21</v>
      </c>
      <c r="AP140" s="12" t="s">
        <v>21</v>
      </c>
      <c r="AQ140" s="12" t="s">
        <v>21</v>
      </c>
      <c r="AR140" s="12" t="s">
        <v>21</v>
      </c>
      <c r="AS140" s="12" t="s">
        <v>21</v>
      </c>
      <c r="AT140" s="12"/>
      <c r="AU140" s="12"/>
      <c r="AV140" s="12"/>
      <c r="AW140" s="12"/>
      <c r="AX140" s="12"/>
      <c r="AY140" s="12"/>
      <c r="AZ140" s="12"/>
      <c r="BA140" s="27">
        <f>AA140*1.5+AB140*2+AC140*1.5+AD140*3.5+AE140*6+AF140*1+AG140*2+AH140*3.5+AI140*2+AM140*2.5</f>
        <v>1387</v>
      </c>
      <c r="BB140" s="27">
        <v>25.5</v>
      </c>
      <c r="BC140" s="27">
        <f>BA140/BB140</f>
        <v>54.392156862745097</v>
      </c>
      <c r="BD140" s="29">
        <f>BA140+U140</f>
        <v>3103</v>
      </c>
      <c r="BE140" s="29">
        <f>BB140+V140</f>
        <v>49.5</v>
      </c>
      <c r="BF140" s="29">
        <f>BD140/BE140</f>
        <v>62.686868686868685</v>
      </c>
      <c r="BG140" s="29">
        <v>0</v>
      </c>
      <c r="BH140" s="30">
        <f>BD140/BE140+BG140</f>
        <v>62.686868686868685</v>
      </c>
    </row>
    <row r="141" spans="1:60" s="2" customFormat="1" x14ac:dyDescent="0.15">
      <c r="A141" s="31">
        <v>138</v>
      </c>
      <c r="B141" s="11">
        <v>130906113</v>
      </c>
      <c r="C141" s="32" t="s">
        <v>38</v>
      </c>
      <c r="D141" s="13">
        <v>71</v>
      </c>
      <c r="E141" s="13">
        <v>76</v>
      </c>
      <c r="F141" s="12" t="s">
        <v>21</v>
      </c>
      <c r="G141" s="11">
        <v>24</v>
      </c>
      <c r="H141" s="13">
        <v>69</v>
      </c>
      <c r="I141" s="11">
        <v>58</v>
      </c>
      <c r="J141" s="13">
        <v>61</v>
      </c>
      <c r="K141" s="13">
        <v>66</v>
      </c>
      <c r="L141" s="12" t="s">
        <v>21</v>
      </c>
      <c r="M141" s="13">
        <v>95</v>
      </c>
      <c r="N141" s="12" t="s">
        <v>21</v>
      </c>
      <c r="O141" s="12" t="s">
        <v>21</v>
      </c>
      <c r="P141" s="12" t="s">
        <v>21</v>
      </c>
      <c r="Q141" s="12"/>
      <c r="R141" s="12"/>
      <c r="S141" s="12"/>
      <c r="T141" s="22"/>
      <c r="U141" s="27">
        <f>D141*2.5+E141*3+G141*2+H141*3+I141*4+J141*2.5+K141*3+M141*2</f>
        <v>1433</v>
      </c>
      <c r="V141" s="27">
        <v>22</v>
      </c>
      <c r="W141" s="27">
        <f>U141/V141</f>
        <v>65.13636363636364</v>
      </c>
      <c r="X141" s="9"/>
      <c r="Y141" s="11">
        <v>130906113</v>
      </c>
      <c r="Z141" s="32" t="s">
        <v>38</v>
      </c>
      <c r="AA141" s="13">
        <v>68</v>
      </c>
      <c r="AB141" s="13">
        <v>44</v>
      </c>
      <c r="AC141" s="13">
        <v>49</v>
      </c>
      <c r="AD141" s="13">
        <v>31</v>
      </c>
      <c r="AE141" s="13">
        <v>87</v>
      </c>
      <c r="AF141" s="11">
        <v>75</v>
      </c>
      <c r="AG141" s="13">
        <v>54</v>
      </c>
      <c r="AH141" s="13">
        <v>19</v>
      </c>
      <c r="AI141" s="13">
        <v>87</v>
      </c>
      <c r="AJ141" s="12" t="s">
        <v>21</v>
      </c>
      <c r="AK141" s="12" t="s">
        <v>21</v>
      </c>
      <c r="AL141" s="12" t="s">
        <v>21</v>
      </c>
      <c r="AM141" s="12" t="s">
        <v>21</v>
      </c>
      <c r="AN141" s="12" t="s">
        <v>21</v>
      </c>
      <c r="AO141" s="12" t="s">
        <v>21</v>
      </c>
      <c r="AP141" s="12" t="s">
        <v>21</v>
      </c>
      <c r="AQ141" s="12" t="s">
        <v>21</v>
      </c>
      <c r="AR141" s="12" t="s">
        <v>21</v>
      </c>
      <c r="AS141" s="12" t="s">
        <v>21</v>
      </c>
      <c r="AT141" s="12"/>
      <c r="AU141" s="12"/>
      <c r="AV141" s="12"/>
      <c r="AW141" s="12"/>
      <c r="AX141" s="12"/>
      <c r="AY141" s="12"/>
      <c r="AZ141" s="12"/>
      <c r="BA141" s="27">
        <f>AA141*1.5+AB141*2+AC141*1.5+AD141*3.5+AE141*6+AF141*1+AG141*2+AH141*3.5+AI141*2</f>
        <v>1317.5</v>
      </c>
      <c r="BB141" s="27">
        <v>23</v>
      </c>
      <c r="BC141" s="27">
        <f>BA141/BB141</f>
        <v>57.282608695652172</v>
      </c>
      <c r="BD141" s="29">
        <f>BA141+U141</f>
        <v>2750.5</v>
      </c>
      <c r="BE141" s="29">
        <f>BB141+V141</f>
        <v>45</v>
      </c>
      <c r="BF141" s="29">
        <f>BD141/BE141</f>
        <v>61.12222222222222</v>
      </c>
      <c r="BG141" s="29">
        <v>0</v>
      </c>
      <c r="BH141" s="30">
        <f>BD141/BE141+BG141</f>
        <v>61.12222222222222</v>
      </c>
    </row>
    <row r="142" spans="1:60" s="2" customFormat="1" x14ac:dyDescent="0.15">
      <c r="A142" s="31">
        <v>139</v>
      </c>
      <c r="B142" s="11">
        <v>130906208</v>
      </c>
      <c r="C142" s="32" t="s">
        <v>79</v>
      </c>
      <c r="D142" s="13">
        <v>83</v>
      </c>
      <c r="E142" s="11">
        <v>49</v>
      </c>
      <c r="F142" s="13">
        <v>67</v>
      </c>
      <c r="G142" s="13">
        <v>61</v>
      </c>
      <c r="H142" s="13">
        <v>69</v>
      </c>
      <c r="I142" s="13">
        <v>81</v>
      </c>
      <c r="J142" s="11">
        <v>29</v>
      </c>
      <c r="K142" s="13">
        <v>77</v>
      </c>
      <c r="L142" s="12" t="s">
        <v>21</v>
      </c>
      <c r="M142" s="13">
        <v>72</v>
      </c>
      <c r="N142" s="12" t="s">
        <v>21</v>
      </c>
      <c r="O142" s="12" t="s">
        <v>21</v>
      </c>
      <c r="P142" s="12" t="s">
        <v>21</v>
      </c>
      <c r="Q142" s="12"/>
      <c r="R142" s="12"/>
      <c r="S142" s="12"/>
      <c r="T142" s="22"/>
      <c r="U142" s="27">
        <f>D142*2.5+E142*3+F142*2+G142*2+H142*3+I142*4+J142*2.5+K142*3+M142*2</f>
        <v>1589</v>
      </c>
      <c r="V142" s="27">
        <v>24</v>
      </c>
      <c r="W142" s="27">
        <f>U142/V142</f>
        <v>66.208333333333329</v>
      </c>
      <c r="X142" s="9"/>
      <c r="Y142" s="11">
        <v>130906208</v>
      </c>
      <c r="Z142" s="32" t="s">
        <v>79</v>
      </c>
      <c r="AA142" s="13">
        <v>55</v>
      </c>
      <c r="AB142" s="13">
        <v>46</v>
      </c>
      <c r="AC142" s="13">
        <v>81</v>
      </c>
      <c r="AD142" s="13">
        <v>14</v>
      </c>
      <c r="AE142" s="13">
        <v>85</v>
      </c>
      <c r="AF142" s="11">
        <v>75</v>
      </c>
      <c r="AG142" s="13">
        <v>61</v>
      </c>
      <c r="AH142" s="13">
        <v>16</v>
      </c>
      <c r="AI142" s="13">
        <v>84</v>
      </c>
      <c r="AJ142" s="12" t="s">
        <v>21</v>
      </c>
      <c r="AK142" s="12" t="s">
        <v>21</v>
      </c>
      <c r="AL142" s="12" t="s">
        <v>21</v>
      </c>
      <c r="AM142" s="12" t="s">
        <v>21</v>
      </c>
      <c r="AN142" s="12" t="s">
        <v>21</v>
      </c>
      <c r="AO142" s="12" t="s">
        <v>21</v>
      </c>
      <c r="AP142" s="12" t="s">
        <v>21</v>
      </c>
      <c r="AQ142" s="12" t="s">
        <v>21</v>
      </c>
      <c r="AR142" s="12" t="s">
        <v>21</v>
      </c>
      <c r="AS142" s="12" t="s">
        <v>21</v>
      </c>
      <c r="AT142" s="12"/>
      <c r="AU142" s="12"/>
      <c r="AV142" s="12"/>
      <c r="AW142" s="12"/>
      <c r="AX142" s="12"/>
      <c r="AY142" s="12"/>
      <c r="AZ142" s="12"/>
      <c r="BA142" s="27">
        <f>AA142*1.5+AB142*2+AC142*1.5+AD142*3.5+AE142*6+AF142*1+AG142*2+AH142*3.5+AI142*2</f>
        <v>1276</v>
      </c>
      <c r="BB142" s="27">
        <v>23</v>
      </c>
      <c r="BC142" s="27">
        <f>BA142/BB142</f>
        <v>55.478260869565219</v>
      </c>
      <c r="BD142" s="29">
        <f>BA142+U142</f>
        <v>2865</v>
      </c>
      <c r="BE142" s="29">
        <f>BB142+V142</f>
        <v>47</v>
      </c>
      <c r="BF142" s="29">
        <f>BD142/BE142</f>
        <v>60.957446808510639</v>
      </c>
      <c r="BG142" s="29">
        <v>0</v>
      </c>
      <c r="BH142" s="30">
        <f>BD142/BE142+BG142</f>
        <v>60.957446808510639</v>
      </c>
    </row>
    <row r="143" spans="1:60" s="2" customFormat="1" x14ac:dyDescent="0.15">
      <c r="A143" s="31">
        <v>140</v>
      </c>
      <c r="B143" s="11">
        <v>130906128</v>
      </c>
      <c r="C143" s="32" t="s">
        <v>53</v>
      </c>
      <c r="D143" s="13">
        <v>65</v>
      </c>
      <c r="E143" s="13">
        <v>71</v>
      </c>
      <c r="F143" s="11">
        <v>53</v>
      </c>
      <c r="G143" s="11">
        <v>55</v>
      </c>
      <c r="H143" s="13">
        <v>75</v>
      </c>
      <c r="I143" s="13">
        <v>94</v>
      </c>
      <c r="J143" s="11">
        <v>48</v>
      </c>
      <c r="K143" s="11">
        <v>40</v>
      </c>
      <c r="L143" s="13">
        <v>78</v>
      </c>
      <c r="M143" s="11">
        <v>0</v>
      </c>
      <c r="N143" s="12" t="s">
        <v>21</v>
      </c>
      <c r="O143" s="12" t="s">
        <v>21</v>
      </c>
      <c r="P143" s="12" t="s">
        <v>21</v>
      </c>
      <c r="Q143" s="12"/>
      <c r="R143" s="12"/>
      <c r="S143" s="12"/>
      <c r="T143" s="22"/>
      <c r="U143" s="27">
        <f>D143*2.5+E143*3+F143*2+G143*2+H143*3+I143*4+J143*2.5+K143*3+L143*2+M143*2</f>
        <v>1588.5</v>
      </c>
      <c r="V143" s="27">
        <v>26</v>
      </c>
      <c r="W143" s="27">
        <f>U143/V143</f>
        <v>61.096153846153847</v>
      </c>
      <c r="X143" s="9"/>
      <c r="Y143" s="11">
        <v>130906128</v>
      </c>
      <c r="Z143" s="32" t="s">
        <v>53</v>
      </c>
      <c r="AA143" s="13">
        <v>70</v>
      </c>
      <c r="AB143" s="13">
        <v>66</v>
      </c>
      <c r="AC143" s="13">
        <v>51</v>
      </c>
      <c r="AD143" s="13">
        <v>41</v>
      </c>
      <c r="AE143" s="13">
        <v>83</v>
      </c>
      <c r="AF143" s="11">
        <v>85</v>
      </c>
      <c r="AG143" s="13">
        <v>62</v>
      </c>
      <c r="AH143" s="13">
        <v>31</v>
      </c>
      <c r="AI143" s="12" t="s">
        <v>21</v>
      </c>
      <c r="AJ143" s="12" t="s">
        <v>21</v>
      </c>
      <c r="AK143" s="12" t="s">
        <v>21</v>
      </c>
      <c r="AL143" s="12" t="s">
        <v>21</v>
      </c>
      <c r="AM143" s="12" t="s">
        <v>21</v>
      </c>
      <c r="AN143" s="12" t="s">
        <v>21</v>
      </c>
      <c r="AO143" s="12" t="s">
        <v>21</v>
      </c>
      <c r="AP143" s="12" t="s">
        <v>21</v>
      </c>
      <c r="AQ143" s="12" t="s">
        <v>21</v>
      </c>
      <c r="AR143" s="12" t="s">
        <v>21</v>
      </c>
      <c r="AS143" s="12" t="s">
        <v>21</v>
      </c>
      <c r="AT143" s="12"/>
      <c r="AU143" s="12"/>
      <c r="AV143" s="12"/>
      <c r="AW143" s="12"/>
      <c r="AX143" s="12"/>
      <c r="AY143" s="12"/>
      <c r="AZ143" s="12"/>
      <c r="BA143" s="27">
        <f>AA143*1.5+AB143*2+AC143*1.5+AD143*3.5+AE143*6+AF143*1+AG143*2+AH143*3.5</f>
        <v>1272.5</v>
      </c>
      <c r="BB143" s="27">
        <v>21</v>
      </c>
      <c r="BC143" s="27">
        <f>BA143/BB143</f>
        <v>60.595238095238095</v>
      </c>
      <c r="BD143" s="29">
        <f>BA143+U143</f>
        <v>2861</v>
      </c>
      <c r="BE143" s="29">
        <f>BB143+V143</f>
        <v>47</v>
      </c>
      <c r="BF143" s="29">
        <f>BD143/BE143</f>
        <v>60.872340425531917</v>
      </c>
      <c r="BG143" s="29">
        <v>0</v>
      </c>
      <c r="BH143" s="30">
        <f>BD143/BE143+BG143</f>
        <v>60.872340425531917</v>
      </c>
    </row>
    <row r="144" spans="1:60" s="2" customFormat="1" x14ac:dyDescent="0.15">
      <c r="A144" s="31">
        <v>141</v>
      </c>
      <c r="B144" s="11">
        <v>130906241</v>
      </c>
      <c r="C144" s="32" t="s">
        <v>111</v>
      </c>
      <c r="D144" s="13">
        <v>73</v>
      </c>
      <c r="E144" s="13">
        <v>77</v>
      </c>
      <c r="F144" s="13">
        <v>65</v>
      </c>
      <c r="G144" s="11">
        <v>48</v>
      </c>
      <c r="H144" s="11">
        <v>45</v>
      </c>
      <c r="I144" s="11">
        <v>57</v>
      </c>
      <c r="J144" s="13">
        <v>61</v>
      </c>
      <c r="K144" s="11">
        <v>48</v>
      </c>
      <c r="L144" s="13">
        <v>82</v>
      </c>
      <c r="M144" s="13">
        <v>70</v>
      </c>
      <c r="N144" s="12" t="s">
        <v>21</v>
      </c>
      <c r="O144" s="12" t="s">
        <v>21</v>
      </c>
      <c r="P144" s="12" t="s">
        <v>21</v>
      </c>
      <c r="Q144" s="12"/>
      <c r="R144" s="12"/>
      <c r="S144" s="12"/>
      <c r="T144" s="22"/>
      <c r="U144" s="27">
        <f>D144*2.5+E144*3+F144*2+G144*2+H144*3+I144*4+J144*2.5+K144*3+L144*2+M144*2</f>
        <v>1603</v>
      </c>
      <c r="V144" s="27">
        <v>26</v>
      </c>
      <c r="W144" s="27">
        <f>U144/V144</f>
        <v>61.653846153846153</v>
      </c>
      <c r="X144" s="9"/>
      <c r="Y144" s="11">
        <v>130906241</v>
      </c>
      <c r="Z144" s="32" t="s">
        <v>111</v>
      </c>
      <c r="AA144" s="13">
        <v>62</v>
      </c>
      <c r="AB144" s="13">
        <v>55</v>
      </c>
      <c r="AC144" s="13">
        <v>73</v>
      </c>
      <c r="AD144" s="13">
        <v>42</v>
      </c>
      <c r="AE144" s="13">
        <v>79</v>
      </c>
      <c r="AF144" s="11">
        <v>85</v>
      </c>
      <c r="AG144" s="13">
        <v>88</v>
      </c>
      <c r="AH144" s="13">
        <v>17</v>
      </c>
      <c r="AI144" s="12" t="s">
        <v>21</v>
      </c>
      <c r="AJ144" s="12" t="s">
        <v>21</v>
      </c>
      <c r="AK144" s="12" t="s">
        <v>21</v>
      </c>
      <c r="AL144" s="12" t="s">
        <v>21</v>
      </c>
      <c r="AM144" s="12" t="s">
        <v>21</v>
      </c>
      <c r="AN144" s="12" t="s">
        <v>21</v>
      </c>
      <c r="AO144" s="12" t="s">
        <v>21</v>
      </c>
      <c r="AP144" s="12" t="s">
        <v>21</v>
      </c>
      <c r="AQ144" s="12" t="s">
        <v>21</v>
      </c>
      <c r="AR144" s="12" t="s">
        <v>21</v>
      </c>
      <c r="AS144" s="12" t="s">
        <v>21</v>
      </c>
      <c r="AT144" s="12"/>
      <c r="AU144" s="12"/>
      <c r="AV144" s="12"/>
      <c r="AW144" s="12"/>
      <c r="AX144" s="12"/>
      <c r="AY144" s="12"/>
      <c r="AZ144" s="12"/>
      <c r="BA144" s="27">
        <f>AA144*1.5+AB144*2+AC144*1.5+AD144*3.5+AE144*6+AF144*1+AG144*2+AH144*3.5</f>
        <v>1254</v>
      </c>
      <c r="BB144" s="27">
        <v>21</v>
      </c>
      <c r="BC144" s="27">
        <f>BA144/BB144</f>
        <v>59.714285714285715</v>
      </c>
      <c r="BD144" s="29">
        <f>BA144+U144</f>
        <v>2857</v>
      </c>
      <c r="BE144" s="29">
        <f>BB144+V144</f>
        <v>47</v>
      </c>
      <c r="BF144" s="29">
        <f>BD144/BE144</f>
        <v>60.787234042553195</v>
      </c>
      <c r="BG144" s="29">
        <v>0</v>
      </c>
      <c r="BH144" s="30">
        <f>BD144/BE144+BG144</f>
        <v>60.787234042553195</v>
      </c>
    </row>
    <row r="145" spans="1:60" x14ac:dyDescent="0.15">
      <c r="A145" s="31">
        <v>142</v>
      </c>
      <c r="B145" s="11">
        <v>130408118</v>
      </c>
      <c r="C145" s="32" t="s">
        <v>23</v>
      </c>
      <c r="D145" s="13">
        <v>78</v>
      </c>
      <c r="E145" s="13">
        <v>80</v>
      </c>
      <c r="F145" s="13">
        <v>83</v>
      </c>
      <c r="G145" s="11">
        <v>15</v>
      </c>
      <c r="H145" s="12" t="s">
        <v>21</v>
      </c>
      <c r="I145" s="13">
        <v>68</v>
      </c>
      <c r="J145" s="13">
        <v>64</v>
      </c>
      <c r="K145" s="11">
        <v>52</v>
      </c>
      <c r="L145" s="12" t="s">
        <v>21</v>
      </c>
      <c r="M145" s="12" t="s">
        <v>21</v>
      </c>
      <c r="N145" s="12" t="s">
        <v>21</v>
      </c>
      <c r="O145" s="12" t="s">
        <v>21</v>
      </c>
      <c r="P145" s="12" t="s">
        <v>21</v>
      </c>
      <c r="Q145" s="15">
        <v>63</v>
      </c>
      <c r="R145" s="14" t="s">
        <v>21</v>
      </c>
      <c r="S145" s="14" t="s">
        <v>21</v>
      </c>
      <c r="T145" s="24">
        <v>76</v>
      </c>
      <c r="U145" s="27">
        <f>D145*2.5+E145*3+F145*2+G145*2+I145*4+J145*2.5+K145*3+Q145*4.5+T145*1.5</f>
        <v>1616.5</v>
      </c>
      <c r="V145" s="27">
        <v>25</v>
      </c>
      <c r="W145" s="27">
        <f>U145/V145</f>
        <v>64.66</v>
      </c>
      <c r="X145" s="9"/>
      <c r="Y145" s="11">
        <v>130408118</v>
      </c>
      <c r="Z145" s="32" t="s">
        <v>23</v>
      </c>
      <c r="AA145" s="13">
        <v>80</v>
      </c>
      <c r="AB145" s="13">
        <v>60</v>
      </c>
      <c r="AC145" s="13">
        <v>73</v>
      </c>
      <c r="AD145" s="13">
        <v>51</v>
      </c>
      <c r="AE145" s="12" t="s">
        <v>21</v>
      </c>
      <c r="AF145" s="11">
        <v>85</v>
      </c>
      <c r="AG145" s="13">
        <v>74</v>
      </c>
      <c r="AH145" s="13">
        <v>15</v>
      </c>
      <c r="AI145" s="13">
        <v>74</v>
      </c>
      <c r="AJ145" s="12" t="s">
        <v>21</v>
      </c>
      <c r="AK145" s="11">
        <v>65</v>
      </c>
      <c r="AL145" s="13">
        <v>65</v>
      </c>
      <c r="AM145" s="12" t="s">
        <v>21</v>
      </c>
      <c r="AN145" s="12" t="s">
        <v>21</v>
      </c>
      <c r="AO145" s="12" t="s">
        <v>21</v>
      </c>
      <c r="AP145" s="12" t="s">
        <v>21</v>
      </c>
      <c r="AQ145" s="12" t="s">
        <v>21</v>
      </c>
      <c r="AR145" s="12" t="s">
        <v>21</v>
      </c>
      <c r="AS145" s="12" t="s">
        <v>21</v>
      </c>
      <c r="AT145" s="17">
        <v>61</v>
      </c>
      <c r="AU145" s="14" t="s">
        <v>21</v>
      </c>
      <c r="AV145" s="15">
        <v>47</v>
      </c>
      <c r="AW145" s="15">
        <v>61</v>
      </c>
      <c r="AX145" s="15">
        <v>60</v>
      </c>
      <c r="AY145" s="15">
        <v>28</v>
      </c>
      <c r="AZ145" s="15">
        <v>48</v>
      </c>
      <c r="BA145" s="27">
        <f>AA145*1.5+AB145*2+AC145*1.5+AD145*3.5+AF145*1+AG145*2+AH145*3.5+AI145*2+AK145*1+AL145*4+AT145*4.5+AV145*2+AW145*3+AX145*2+AY145*6+AZ145*2.5</f>
        <v>2246</v>
      </c>
      <c r="BB145" s="27">
        <v>42</v>
      </c>
      <c r="BC145" s="27">
        <f>BA145/BB145</f>
        <v>53.476190476190474</v>
      </c>
      <c r="BD145" s="29">
        <f>BA145+U145</f>
        <v>3862.5</v>
      </c>
      <c r="BE145" s="29">
        <f>BB145+V145</f>
        <v>67</v>
      </c>
      <c r="BF145" s="29">
        <f>BD145/BE145</f>
        <v>57.649253731343286</v>
      </c>
      <c r="BG145" s="29">
        <v>0</v>
      </c>
      <c r="BH145" s="30">
        <f>BD145/BE145+BG145</f>
        <v>57.649253731343286</v>
      </c>
    </row>
    <row r="146" spans="1:60" x14ac:dyDescent="0.15">
      <c r="A146" s="31">
        <v>143</v>
      </c>
      <c r="B146" s="11">
        <v>130906322</v>
      </c>
      <c r="C146" s="32" t="s">
        <v>138</v>
      </c>
      <c r="D146" s="13">
        <v>72</v>
      </c>
      <c r="E146" s="11">
        <v>39</v>
      </c>
      <c r="F146" s="11">
        <v>38</v>
      </c>
      <c r="G146" s="11">
        <v>42</v>
      </c>
      <c r="H146" s="13">
        <v>71</v>
      </c>
      <c r="I146" s="11">
        <v>53</v>
      </c>
      <c r="J146" s="11">
        <v>26</v>
      </c>
      <c r="K146" s="13">
        <v>63</v>
      </c>
      <c r="L146" s="12" t="s">
        <v>21</v>
      </c>
      <c r="M146" s="13">
        <v>70</v>
      </c>
      <c r="N146" s="12" t="s">
        <v>21</v>
      </c>
      <c r="O146" s="12" t="s">
        <v>21</v>
      </c>
      <c r="P146" s="12" t="s">
        <v>21</v>
      </c>
      <c r="Q146" s="12"/>
      <c r="R146" s="12"/>
      <c r="S146" s="12"/>
      <c r="T146" s="22"/>
      <c r="U146" s="27">
        <f>D146*2.5+E146*3+F146*2+G146*2+H146*3+I146*4+J146*2.5+K146*3+M146*2</f>
        <v>1276</v>
      </c>
      <c r="V146" s="27">
        <v>24</v>
      </c>
      <c r="W146" s="27">
        <f>U146/V146</f>
        <v>53.166666666666664</v>
      </c>
      <c r="X146" s="9"/>
      <c r="Y146" s="11">
        <v>130906322</v>
      </c>
      <c r="Z146" s="32" t="s">
        <v>138</v>
      </c>
      <c r="AA146" s="13">
        <v>62</v>
      </c>
      <c r="AB146" s="13">
        <v>43</v>
      </c>
      <c r="AC146" s="13">
        <v>63</v>
      </c>
      <c r="AD146" s="13">
        <v>17</v>
      </c>
      <c r="AE146" s="13">
        <v>78</v>
      </c>
      <c r="AF146" s="11">
        <v>75</v>
      </c>
      <c r="AG146" s="13">
        <v>43</v>
      </c>
      <c r="AH146" s="13">
        <v>22</v>
      </c>
      <c r="AI146" s="13">
        <v>72</v>
      </c>
      <c r="AJ146" s="12" t="s">
        <v>21</v>
      </c>
      <c r="AK146" s="12" t="s">
        <v>21</v>
      </c>
      <c r="AL146" s="12" t="s">
        <v>21</v>
      </c>
      <c r="AM146" s="12" t="s">
        <v>21</v>
      </c>
      <c r="AN146" s="12" t="s">
        <v>21</v>
      </c>
      <c r="AO146" s="12" t="s">
        <v>21</v>
      </c>
      <c r="AP146" s="12" t="s">
        <v>21</v>
      </c>
      <c r="AQ146" s="12" t="s">
        <v>21</v>
      </c>
      <c r="AR146" s="12" t="s">
        <v>21</v>
      </c>
      <c r="AS146" s="12" t="s">
        <v>21</v>
      </c>
      <c r="AT146" s="12"/>
      <c r="AU146" s="12"/>
      <c r="AV146" s="12"/>
      <c r="AW146" s="12"/>
      <c r="AX146" s="12"/>
      <c r="AY146" s="12"/>
      <c r="AZ146" s="12"/>
      <c r="BA146" s="27">
        <f>AA146*1.5+AB146*2+AC146*1.5+AD146*3.5+AE146*6+AF146*1+AG146*2+AH146*3.5+AI146*2</f>
        <v>1183</v>
      </c>
      <c r="BB146" s="27">
        <v>23</v>
      </c>
      <c r="BC146" s="27">
        <f>BA146/BB146</f>
        <v>51.434782608695649</v>
      </c>
      <c r="BD146" s="29">
        <f>BA146+U146</f>
        <v>2459</v>
      </c>
      <c r="BE146" s="29">
        <f>BB146+V146</f>
        <v>47</v>
      </c>
      <c r="BF146" s="29">
        <f>BD146/BE146</f>
        <v>52.319148936170215</v>
      </c>
      <c r="BG146" s="29">
        <v>0</v>
      </c>
      <c r="BH146" s="30">
        <f>BD146/BE146+BG146</f>
        <v>52.319148936170215</v>
      </c>
    </row>
    <row r="147" spans="1:60" x14ac:dyDescent="0.15">
      <c r="A147" s="31">
        <v>144</v>
      </c>
      <c r="B147" s="11">
        <v>130906233</v>
      </c>
      <c r="C147" s="32" t="s">
        <v>103</v>
      </c>
      <c r="D147" s="11">
        <v>56</v>
      </c>
      <c r="E147" s="13">
        <v>62</v>
      </c>
      <c r="F147" s="13">
        <v>71</v>
      </c>
      <c r="G147" s="11">
        <v>10</v>
      </c>
      <c r="H147" s="13">
        <v>70</v>
      </c>
      <c r="I147" s="13">
        <v>64</v>
      </c>
      <c r="J147" s="11">
        <v>54</v>
      </c>
      <c r="K147" s="11">
        <v>48</v>
      </c>
      <c r="L147" s="12" t="s">
        <v>21</v>
      </c>
      <c r="M147" s="12" t="s">
        <v>21</v>
      </c>
      <c r="N147" s="11">
        <v>28</v>
      </c>
      <c r="O147" s="12" t="s">
        <v>21</v>
      </c>
      <c r="P147" s="12" t="s">
        <v>21</v>
      </c>
      <c r="Q147" s="12"/>
      <c r="R147" s="12"/>
      <c r="S147" s="12"/>
      <c r="T147" s="22"/>
      <c r="U147" s="27">
        <f>D147*2.5+E147*3+F147*2+G147*2+H147*3+I147*4+J147*2.5+K147*3+N147*1.5</f>
        <v>1275</v>
      </c>
      <c r="V147" s="27">
        <v>23.5</v>
      </c>
      <c r="W147" s="27">
        <f>U147/V147</f>
        <v>54.255319148936174</v>
      </c>
      <c r="X147" s="9"/>
      <c r="Y147" s="11">
        <v>130906233</v>
      </c>
      <c r="Z147" s="32" t="s">
        <v>103</v>
      </c>
      <c r="AA147" s="13">
        <v>77</v>
      </c>
      <c r="AB147" s="13">
        <v>56</v>
      </c>
      <c r="AC147" s="13">
        <v>70</v>
      </c>
      <c r="AD147" s="13">
        <v>16</v>
      </c>
      <c r="AE147" s="13">
        <v>73</v>
      </c>
      <c r="AF147" s="11">
        <v>75</v>
      </c>
      <c r="AG147" s="13">
        <v>78</v>
      </c>
      <c r="AH147" s="13">
        <v>15</v>
      </c>
      <c r="AI147" s="13">
        <v>68</v>
      </c>
      <c r="AJ147" s="12" t="s">
        <v>21</v>
      </c>
      <c r="AK147" s="12" t="s">
        <v>21</v>
      </c>
      <c r="AL147" s="11">
        <v>0</v>
      </c>
      <c r="AM147" s="13">
        <v>64</v>
      </c>
      <c r="AN147" s="12" t="s">
        <v>21</v>
      </c>
      <c r="AO147" s="12" t="s">
        <v>21</v>
      </c>
      <c r="AP147" s="12" t="s">
        <v>21</v>
      </c>
      <c r="AQ147" s="12" t="s">
        <v>21</v>
      </c>
      <c r="AR147" s="12" t="s">
        <v>21</v>
      </c>
      <c r="AS147" s="12" t="s">
        <v>21</v>
      </c>
      <c r="AT147" s="12"/>
      <c r="AU147" s="12"/>
      <c r="AV147" s="12"/>
      <c r="AW147" s="12"/>
      <c r="AX147" s="12"/>
      <c r="AY147" s="12"/>
      <c r="AZ147" s="12"/>
      <c r="BA147" s="27">
        <f>AA147*1.5+AB147*2+AC147*1.5+AD147*3.5+AE147*6+AF147*1+AG147*2+AH147*3.5+AI147*2+AM147*2.5+AL147*4</f>
        <v>1406</v>
      </c>
      <c r="BB147" s="27">
        <v>29.5</v>
      </c>
      <c r="BC147" s="27">
        <f>BA147/BB147</f>
        <v>47.66101694915254</v>
      </c>
      <c r="BD147" s="29">
        <f>BA147+U147</f>
        <v>2681</v>
      </c>
      <c r="BE147" s="29">
        <f>BB147+V147</f>
        <v>53</v>
      </c>
      <c r="BF147" s="29">
        <f>BD147/BE147</f>
        <v>50.584905660377359</v>
      </c>
      <c r="BG147" s="29">
        <v>0</v>
      </c>
      <c r="BH147" s="30">
        <f>BD147/BE147+BG147</f>
        <v>50.584905660377359</v>
      </c>
    </row>
    <row r="148" spans="1:60" x14ac:dyDescent="0.15">
      <c r="A148" s="31">
        <v>145</v>
      </c>
      <c r="B148" s="11">
        <v>130906141</v>
      </c>
      <c r="C148" s="32" t="s">
        <v>66</v>
      </c>
      <c r="D148" s="13">
        <v>68</v>
      </c>
      <c r="E148" s="13">
        <v>83</v>
      </c>
      <c r="F148" s="13">
        <v>68</v>
      </c>
      <c r="G148" s="11">
        <v>18</v>
      </c>
      <c r="H148" s="13">
        <v>63</v>
      </c>
      <c r="I148" s="13">
        <v>62</v>
      </c>
      <c r="J148" s="11">
        <v>45</v>
      </c>
      <c r="K148" s="11">
        <v>51</v>
      </c>
      <c r="L148" s="12" t="s">
        <v>21</v>
      </c>
      <c r="M148" s="13">
        <v>66</v>
      </c>
      <c r="N148" s="11">
        <v>42</v>
      </c>
      <c r="O148" s="12" t="s">
        <v>21</v>
      </c>
      <c r="P148" s="12" t="s">
        <v>21</v>
      </c>
      <c r="Q148" s="12"/>
      <c r="R148" s="12"/>
      <c r="S148" s="12"/>
      <c r="T148" s="22"/>
      <c r="U148" s="27">
        <f>D148*2.5+E148*3+F148*2+G148*2+H148*3+I148*4+J148*2.5+K148*3+M148*2+N148*1.5</f>
        <v>1488.5</v>
      </c>
      <c r="V148" s="27">
        <v>25.5</v>
      </c>
      <c r="W148" s="27">
        <f>U148/V148</f>
        <v>58.372549019607845</v>
      </c>
      <c r="X148" s="9"/>
      <c r="Y148" s="11">
        <v>130906141</v>
      </c>
      <c r="Z148" s="32" t="s">
        <v>66</v>
      </c>
      <c r="AA148" s="13">
        <v>61</v>
      </c>
      <c r="AB148" s="13">
        <v>55</v>
      </c>
      <c r="AC148" s="13">
        <v>72</v>
      </c>
      <c r="AD148" s="13">
        <v>15</v>
      </c>
      <c r="AE148" s="13">
        <v>79</v>
      </c>
      <c r="AF148" s="11">
        <v>85</v>
      </c>
      <c r="AG148" s="13">
        <v>81</v>
      </c>
      <c r="AH148" s="13">
        <v>23</v>
      </c>
      <c r="AI148" s="13">
        <v>74</v>
      </c>
      <c r="AJ148" s="12" t="s">
        <v>21</v>
      </c>
      <c r="AK148" s="11">
        <v>0</v>
      </c>
      <c r="AL148" s="11">
        <v>0</v>
      </c>
      <c r="AM148" s="11">
        <v>0</v>
      </c>
      <c r="AN148" s="12" t="s">
        <v>21</v>
      </c>
      <c r="AO148" s="12" t="s">
        <v>21</v>
      </c>
      <c r="AP148" s="12" t="s">
        <v>21</v>
      </c>
      <c r="AQ148" s="12" t="s">
        <v>21</v>
      </c>
      <c r="AR148" s="12" t="s">
        <v>21</v>
      </c>
      <c r="AS148" s="12" t="s">
        <v>21</v>
      </c>
      <c r="AT148" s="12"/>
      <c r="AU148" s="12"/>
      <c r="AV148" s="12"/>
      <c r="AW148" s="12"/>
      <c r="AX148" s="12"/>
      <c r="AY148" s="12"/>
      <c r="AZ148" s="12"/>
      <c r="BA148" s="27">
        <f>AA148*1.5+AB148*2+AC148*1.5+AD148*3.5+AE148*6+AF148*1+AG148*2+AH148*3.5+AI148*2+AK148*1+AL148*4+AM148*2.5</f>
        <v>1311.5</v>
      </c>
      <c r="BB148" s="27">
        <v>30.5</v>
      </c>
      <c r="BC148" s="27">
        <f>BA148/BB148</f>
        <v>43</v>
      </c>
      <c r="BD148" s="29">
        <f>BA148+U148</f>
        <v>2800</v>
      </c>
      <c r="BE148" s="29">
        <f>BB148+V148</f>
        <v>56</v>
      </c>
      <c r="BF148" s="29">
        <f>BD148/BE148</f>
        <v>50</v>
      </c>
      <c r="BG148" s="29">
        <v>0</v>
      </c>
      <c r="BH148" s="30">
        <f>BD148/BE148+BG148</f>
        <v>50</v>
      </c>
    </row>
    <row r="149" spans="1:60" x14ac:dyDescent="0.15">
      <c r="A149" s="31">
        <v>146</v>
      </c>
      <c r="B149" s="11">
        <v>130906116</v>
      </c>
      <c r="C149" s="32" t="s">
        <v>41</v>
      </c>
      <c r="D149" s="13">
        <v>61</v>
      </c>
      <c r="E149" s="13">
        <v>63</v>
      </c>
      <c r="F149" s="11">
        <v>56</v>
      </c>
      <c r="G149" s="11">
        <v>29</v>
      </c>
      <c r="H149" s="11">
        <v>45</v>
      </c>
      <c r="I149" s="13">
        <v>63</v>
      </c>
      <c r="J149" s="11">
        <v>48</v>
      </c>
      <c r="K149" s="11">
        <v>13</v>
      </c>
      <c r="L149" s="12" t="s">
        <v>21</v>
      </c>
      <c r="M149" s="11">
        <v>0</v>
      </c>
      <c r="N149" s="12" t="s">
        <v>21</v>
      </c>
      <c r="O149" s="12" t="s">
        <v>21</v>
      </c>
      <c r="P149" s="12" t="s">
        <v>21</v>
      </c>
      <c r="Q149" s="12"/>
      <c r="R149" s="12"/>
      <c r="S149" s="12"/>
      <c r="T149" s="22"/>
      <c r="U149" s="27">
        <f>D149*2.5+E149*3+F149*2+G149*2+H149*3+I149*4+J149*2.5+K149*3+M149*2</f>
        <v>1057.5</v>
      </c>
      <c r="V149" s="27">
        <v>24</v>
      </c>
      <c r="W149" s="27">
        <f>U149/V149</f>
        <v>44.0625</v>
      </c>
      <c r="X149" s="9"/>
      <c r="Y149" s="11">
        <v>130906116</v>
      </c>
      <c r="Z149" s="32" t="s">
        <v>41</v>
      </c>
      <c r="AA149" s="13">
        <v>60</v>
      </c>
      <c r="AB149" s="13">
        <v>65</v>
      </c>
      <c r="AC149" s="13">
        <v>69</v>
      </c>
      <c r="AD149" s="13">
        <v>35</v>
      </c>
      <c r="AE149" s="13">
        <v>66</v>
      </c>
      <c r="AF149" s="11">
        <v>0</v>
      </c>
      <c r="AG149" s="13">
        <v>80</v>
      </c>
      <c r="AH149" s="13">
        <v>19</v>
      </c>
      <c r="AI149" s="13">
        <v>75</v>
      </c>
      <c r="AJ149" s="12" t="s">
        <v>21</v>
      </c>
      <c r="AK149" s="12" t="s">
        <v>21</v>
      </c>
      <c r="AL149" s="13">
        <v>73</v>
      </c>
      <c r="AM149" s="11">
        <v>0</v>
      </c>
      <c r="AN149" s="12" t="s">
        <v>21</v>
      </c>
      <c r="AO149" s="12" t="s">
        <v>21</v>
      </c>
      <c r="AP149" s="12" t="s">
        <v>21</v>
      </c>
      <c r="AQ149" s="12" t="s">
        <v>21</v>
      </c>
      <c r="AR149" s="12" t="s">
        <v>21</v>
      </c>
      <c r="AS149" s="12" t="s">
        <v>21</v>
      </c>
      <c r="AT149" s="12"/>
      <c r="AU149" s="12"/>
      <c r="AV149" s="12"/>
      <c r="AW149" s="12"/>
      <c r="AX149" s="12"/>
      <c r="AY149" s="12"/>
      <c r="AZ149" s="12"/>
      <c r="BA149" s="27">
        <f>AA149*1.5+AB149*2+AC149*1.5+AD149*3.5+AE149*6+AF149*1+AG149*2+AH149*3.5+AI149*2+AL149*4+AM149*2.5</f>
        <v>1510.5</v>
      </c>
      <c r="BB149" s="27">
        <v>29.5</v>
      </c>
      <c r="BC149" s="27">
        <f>BA149/BB149</f>
        <v>51.203389830508478</v>
      </c>
      <c r="BD149" s="29">
        <f>BA149+U149</f>
        <v>2568</v>
      </c>
      <c r="BE149" s="29">
        <f>BB149+V149</f>
        <v>53.5</v>
      </c>
      <c r="BF149" s="29">
        <f>BD149/BE149</f>
        <v>48</v>
      </c>
      <c r="BG149" s="29">
        <v>0</v>
      </c>
      <c r="BH149" s="30">
        <f>BD149/BE149+BG149</f>
        <v>48</v>
      </c>
    </row>
    <row r="150" spans="1:60" x14ac:dyDescent="0.15">
      <c r="A150" s="31">
        <v>147</v>
      </c>
      <c r="B150" s="11">
        <v>130906314</v>
      </c>
      <c r="C150" s="32" t="s">
        <v>130</v>
      </c>
      <c r="D150" s="13">
        <v>65</v>
      </c>
      <c r="E150" s="11">
        <v>35</v>
      </c>
      <c r="F150" s="13">
        <v>70</v>
      </c>
      <c r="G150" s="13">
        <v>61</v>
      </c>
      <c r="H150" s="11">
        <v>42</v>
      </c>
      <c r="I150" s="13">
        <v>64</v>
      </c>
      <c r="J150" s="11">
        <v>11</v>
      </c>
      <c r="K150" s="11">
        <v>37</v>
      </c>
      <c r="L150" s="12" t="s">
        <v>21</v>
      </c>
      <c r="M150" s="12" t="s">
        <v>21</v>
      </c>
      <c r="N150" s="11">
        <v>48</v>
      </c>
      <c r="O150" s="12" t="s">
        <v>21</v>
      </c>
      <c r="P150" s="12" t="s">
        <v>21</v>
      </c>
      <c r="Q150" s="12"/>
      <c r="R150" s="12"/>
      <c r="S150" s="12"/>
      <c r="T150" s="22"/>
      <c r="U150" s="27">
        <f>D150*2.5+E150*3+F150*2+G150*2+H150*3+I150*4+J150*2.5+K150*3+N150*1.5</f>
        <v>1122</v>
      </c>
      <c r="V150" s="27">
        <v>23.5</v>
      </c>
      <c r="W150" s="27">
        <f>U150/V150</f>
        <v>47.744680851063826</v>
      </c>
      <c r="X150" s="9"/>
      <c r="Y150" s="11">
        <v>130906314</v>
      </c>
      <c r="Z150" s="32" t="s">
        <v>130</v>
      </c>
      <c r="AA150" s="13">
        <v>49</v>
      </c>
      <c r="AB150" s="13">
        <v>69</v>
      </c>
      <c r="AC150" s="13">
        <v>37</v>
      </c>
      <c r="AD150" s="13">
        <v>45</v>
      </c>
      <c r="AE150" s="13">
        <v>74</v>
      </c>
      <c r="AF150" s="11">
        <v>85</v>
      </c>
      <c r="AG150" s="13">
        <v>82</v>
      </c>
      <c r="AH150" s="13">
        <v>24</v>
      </c>
      <c r="AI150" s="13">
        <v>71</v>
      </c>
      <c r="AJ150" s="12" t="s">
        <v>21</v>
      </c>
      <c r="AK150" s="11">
        <v>65</v>
      </c>
      <c r="AL150" s="11">
        <v>0</v>
      </c>
      <c r="AM150" s="11">
        <v>0</v>
      </c>
      <c r="AN150" s="12" t="s">
        <v>21</v>
      </c>
      <c r="AO150" s="12" t="s">
        <v>21</v>
      </c>
      <c r="AP150" s="12" t="s">
        <v>21</v>
      </c>
      <c r="AQ150" s="12" t="s">
        <v>21</v>
      </c>
      <c r="AR150" s="12" t="s">
        <v>21</v>
      </c>
      <c r="AS150" s="12" t="s">
        <v>21</v>
      </c>
      <c r="AT150" s="12"/>
      <c r="AU150" s="12"/>
      <c r="AV150" s="12"/>
      <c r="AW150" s="12"/>
      <c r="AX150" s="12"/>
      <c r="AY150" s="12"/>
      <c r="AZ150" s="12"/>
      <c r="BA150" s="27">
        <f>AA150*1.5+AB150*2+AC150*1.5+AD150*3.5+AE150*6+AF150*1+AG150*2+AH150*3.5+AI150*2+AK150*1+AL150*4+AM150*2.5</f>
        <v>1408.5</v>
      </c>
      <c r="BB150" s="27">
        <v>30.5</v>
      </c>
      <c r="BC150" s="27">
        <f>BA150/BB150</f>
        <v>46.180327868852459</v>
      </c>
      <c r="BD150" s="29">
        <f>BA150+U150</f>
        <v>2530.5</v>
      </c>
      <c r="BE150" s="29">
        <f>BB150+V150</f>
        <v>54</v>
      </c>
      <c r="BF150" s="29">
        <f>BD150/BE150</f>
        <v>46.861111111111114</v>
      </c>
      <c r="BG150" s="29">
        <v>0</v>
      </c>
      <c r="BH150" s="30">
        <f>BD150/BE150+BG150</f>
        <v>46.861111111111114</v>
      </c>
    </row>
    <row r="151" spans="1:60" x14ac:dyDescent="0.15">
      <c r="A151" s="31">
        <v>148</v>
      </c>
      <c r="B151" s="11">
        <v>130906331</v>
      </c>
      <c r="C151" s="32" t="s">
        <v>147</v>
      </c>
      <c r="D151" s="13">
        <v>62</v>
      </c>
      <c r="E151" s="11">
        <v>55</v>
      </c>
      <c r="F151" s="11">
        <v>36</v>
      </c>
      <c r="G151" s="11">
        <v>23</v>
      </c>
      <c r="H151" s="11">
        <v>44</v>
      </c>
      <c r="I151" s="11">
        <v>47</v>
      </c>
      <c r="J151" s="11">
        <v>13</v>
      </c>
      <c r="K151" s="11">
        <v>44</v>
      </c>
      <c r="L151" s="11">
        <v>0</v>
      </c>
      <c r="M151" s="12" t="s">
        <v>21</v>
      </c>
      <c r="N151" s="12" t="s">
        <v>21</v>
      </c>
      <c r="O151" s="12" t="s">
        <v>21</v>
      </c>
      <c r="P151" s="12" t="s">
        <v>21</v>
      </c>
      <c r="Q151" s="12"/>
      <c r="R151" s="12"/>
      <c r="S151" s="12"/>
      <c r="T151" s="22"/>
      <c r="U151" s="27">
        <f>D151*2.5+E151*3+F151*2+G151*2+H151*3+I151*4+J151*2.5+K151*3+L151*2</f>
        <v>922.5</v>
      </c>
      <c r="V151" s="27">
        <v>24</v>
      </c>
      <c r="W151" s="27">
        <f>U151/V151</f>
        <v>38.4375</v>
      </c>
      <c r="X151" s="9"/>
      <c r="Y151" s="11">
        <v>130906331</v>
      </c>
      <c r="Z151" s="32" t="s">
        <v>147</v>
      </c>
      <c r="AA151" s="13">
        <v>35</v>
      </c>
      <c r="AB151" s="13">
        <v>56</v>
      </c>
      <c r="AC151" s="13">
        <v>71</v>
      </c>
      <c r="AD151" s="13">
        <v>18</v>
      </c>
      <c r="AE151" s="13">
        <v>79</v>
      </c>
      <c r="AF151" s="11">
        <v>0</v>
      </c>
      <c r="AG151" s="13">
        <v>64</v>
      </c>
      <c r="AH151" s="13">
        <v>20</v>
      </c>
      <c r="AI151" s="11">
        <v>0</v>
      </c>
      <c r="AJ151" s="12" t="s">
        <v>21</v>
      </c>
      <c r="AK151" s="12" t="s">
        <v>21</v>
      </c>
      <c r="AL151" s="13">
        <v>72</v>
      </c>
      <c r="AM151" s="12" t="s">
        <v>21</v>
      </c>
      <c r="AN151" s="12" t="s">
        <v>21</v>
      </c>
      <c r="AO151" s="12" t="s">
        <v>21</v>
      </c>
      <c r="AP151" s="12" t="s">
        <v>21</v>
      </c>
      <c r="AQ151" s="12" t="s">
        <v>21</v>
      </c>
      <c r="AR151" s="12" t="s">
        <v>21</v>
      </c>
      <c r="AS151" s="12" t="s">
        <v>21</v>
      </c>
      <c r="AT151" s="12"/>
      <c r="AU151" s="12"/>
      <c r="AV151" s="12"/>
      <c r="AW151" s="12"/>
      <c r="AX151" s="12"/>
      <c r="AY151" s="12"/>
      <c r="AZ151" s="12"/>
      <c r="BA151" s="27">
        <f>AA151*1.5+AB151*2+AC151*1.5+AD151*3.5+AE151*6+AF151*1+AG151*2+AH151*3.5+AI151*2+AL151*4</f>
        <v>1294</v>
      </c>
      <c r="BB151" s="27">
        <v>27</v>
      </c>
      <c r="BC151" s="27">
        <f>BA151/BB151</f>
        <v>47.925925925925924</v>
      </c>
      <c r="BD151" s="29">
        <f>BA151+U151</f>
        <v>2216.5</v>
      </c>
      <c r="BE151" s="29">
        <f>BB151+V151</f>
        <v>51</v>
      </c>
      <c r="BF151" s="29">
        <f>BD151/BE151</f>
        <v>43.46078431372549</v>
      </c>
      <c r="BG151" s="29">
        <v>0</v>
      </c>
      <c r="BH151" s="30">
        <f>BD151/BE151+BG151</f>
        <v>43.46078431372549</v>
      </c>
    </row>
    <row r="152" spans="1:60" x14ac:dyDescent="0.15">
      <c r="A152" s="31">
        <v>149</v>
      </c>
      <c r="B152" s="11">
        <v>130906102</v>
      </c>
      <c r="C152" s="32" t="s">
        <v>28</v>
      </c>
      <c r="D152" s="13">
        <v>61</v>
      </c>
      <c r="E152" s="11">
        <v>48</v>
      </c>
      <c r="F152" s="11">
        <v>30</v>
      </c>
      <c r="G152" s="11">
        <v>25</v>
      </c>
      <c r="H152" s="13">
        <v>64</v>
      </c>
      <c r="I152" s="11">
        <v>42</v>
      </c>
      <c r="J152" s="11">
        <v>28</v>
      </c>
      <c r="K152" s="11">
        <v>28</v>
      </c>
      <c r="L152" s="11">
        <v>0</v>
      </c>
      <c r="M152" s="12" t="s">
        <v>21</v>
      </c>
      <c r="N152" s="11">
        <v>0</v>
      </c>
      <c r="O152" s="12" t="s">
        <v>21</v>
      </c>
      <c r="P152" s="12" t="s">
        <v>21</v>
      </c>
      <c r="Q152" s="14" t="s">
        <v>21</v>
      </c>
      <c r="R152" s="14" t="s">
        <v>21</v>
      </c>
      <c r="S152" s="15">
        <v>79</v>
      </c>
      <c r="T152" s="24">
        <v>92</v>
      </c>
      <c r="U152" s="27">
        <f>D152*2.5+E152*3+F152*2+G152*2+H152*3+I152*4+J152*2.5+K152*3+N152*1.5+S152*3+T152*1.5</f>
        <v>1295.5</v>
      </c>
      <c r="V152" s="27">
        <v>30</v>
      </c>
      <c r="W152" s="27">
        <f>U152/V152</f>
        <v>43.18333333333333</v>
      </c>
      <c r="X152" s="9"/>
      <c r="Y152" s="11">
        <v>130906102</v>
      </c>
      <c r="Z152" s="32" t="s">
        <v>28</v>
      </c>
      <c r="AA152" s="13">
        <v>34</v>
      </c>
      <c r="AB152" s="13">
        <v>50</v>
      </c>
      <c r="AC152" s="13">
        <v>57</v>
      </c>
      <c r="AD152" s="13">
        <v>26</v>
      </c>
      <c r="AE152" s="13">
        <v>68</v>
      </c>
      <c r="AF152" s="11">
        <v>65</v>
      </c>
      <c r="AG152" s="13">
        <v>50</v>
      </c>
      <c r="AH152" s="11">
        <v>0</v>
      </c>
      <c r="AI152" s="11">
        <v>0</v>
      </c>
      <c r="AJ152" s="12" t="s">
        <v>21</v>
      </c>
      <c r="AK152" s="12" t="s">
        <v>21</v>
      </c>
      <c r="AL152" s="13">
        <v>63</v>
      </c>
      <c r="AM152" s="12" t="s">
        <v>21</v>
      </c>
      <c r="AN152" s="12" t="s">
        <v>21</v>
      </c>
      <c r="AO152" s="12" t="s">
        <v>21</v>
      </c>
      <c r="AP152" s="12" t="s">
        <v>21</v>
      </c>
      <c r="AQ152" s="12" t="s">
        <v>21</v>
      </c>
      <c r="AR152" s="12" t="s">
        <v>21</v>
      </c>
      <c r="AS152" s="12" t="s">
        <v>21</v>
      </c>
      <c r="AT152" s="12"/>
      <c r="AU152" s="12"/>
      <c r="AV152" s="12"/>
      <c r="AW152" s="12"/>
      <c r="AX152" s="12"/>
      <c r="AY152" s="12"/>
      <c r="AZ152" s="12"/>
      <c r="BA152" s="27">
        <f>AA152*1.5+AB152*2+AC152*1.5+AD152*3.5+AE152*6+AF152*1+AG152*2+AH152*3.5+AI152*2+AL152*4</f>
        <v>1152.5</v>
      </c>
      <c r="BB152" s="27">
        <v>27</v>
      </c>
      <c r="BC152" s="27">
        <f>BA152/BB152</f>
        <v>42.685185185185183</v>
      </c>
      <c r="BD152" s="29">
        <f>BA152+U152</f>
        <v>2448</v>
      </c>
      <c r="BE152" s="29">
        <f>BB152+V152</f>
        <v>57</v>
      </c>
      <c r="BF152" s="29">
        <f>BD152/BE152</f>
        <v>42.94736842105263</v>
      </c>
      <c r="BG152" s="29">
        <v>0</v>
      </c>
      <c r="BH152" s="30">
        <f>BD152/BE152+BG152</f>
        <v>42.94736842105263</v>
      </c>
    </row>
    <row r="153" spans="1:60" x14ac:dyDescent="0.15">
      <c r="A153" s="31">
        <v>150</v>
      </c>
      <c r="B153" s="11">
        <v>130906319</v>
      </c>
      <c r="C153" s="32" t="s">
        <v>135</v>
      </c>
      <c r="D153" s="13">
        <v>71</v>
      </c>
      <c r="E153" s="11">
        <v>35</v>
      </c>
      <c r="F153" s="11">
        <v>40</v>
      </c>
      <c r="G153" s="11">
        <v>0</v>
      </c>
      <c r="H153" s="11">
        <v>26</v>
      </c>
      <c r="I153" s="11">
        <v>48</v>
      </c>
      <c r="J153" s="11">
        <v>0</v>
      </c>
      <c r="K153" s="11">
        <v>19</v>
      </c>
      <c r="L153" s="11">
        <v>0</v>
      </c>
      <c r="M153" s="12" t="s">
        <v>21</v>
      </c>
      <c r="N153" s="12" t="s">
        <v>21</v>
      </c>
      <c r="O153" s="12" t="s">
        <v>21</v>
      </c>
      <c r="P153" s="12" t="s">
        <v>21</v>
      </c>
      <c r="Q153" s="12"/>
      <c r="R153" s="12"/>
      <c r="S153" s="12"/>
      <c r="T153" s="12"/>
      <c r="U153" s="27">
        <f>D153*2.5+E153*3+F153*2+G153*2+H153*3+I153*4+J153*2.5+K153*3+L153*2</f>
        <v>689.5</v>
      </c>
      <c r="V153" s="27">
        <v>24</v>
      </c>
      <c r="W153" s="27">
        <f>U153/V153</f>
        <v>28.729166666666668</v>
      </c>
      <c r="X153" s="9"/>
      <c r="Y153" s="11">
        <v>130906319</v>
      </c>
      <c r="Z153" s="32" t="s">
        <v>135</v>
      </c>
      <c r="AA153" s="11">
        <v>0</v>
      </c>
      <c r="AB153" s="11">
        <v>0</v>
      </c>
      <c r="AC153" s="11">
        <v>0</v>
      </c>
      <c r="AD153" s="11">
        <v>0</v>
      </c>
      <c r="AE153" s="13">
        <v>74</v>
      </c>
      <c r="AF153" s="11">
        <v>0</v>
      </c>
      <c r="AG153" s="13">
        <v>45</v>
      </c>
      <c r="AH153" s="11">
        <v>0</v>
      </c>
      <c r="AI153" s="12" t="s">
        <v>21</v>
      </c>
      <c r="AJ153" s="12" t="s">
        <v>21</v>
      </c>
      <c r="AK153" s="12" t="s">
        <v>21</v>
      </c>
      <c r="AL153" s="13">
        <v>68</v>
      </c>
      <c r="AM153" s="11">
        <v>0</v>
      </c>
      <c r="AN153" s="12" t="s">
        <v>21</v>
      </c>
      <c r="AO153" s="12" t="s">
        <v>21</v>
      </c>
      <c r="AP153" s="12" t="s">
        <v>21</v>
      </c>
      <c r="AQ153" s="12" t="s">
        <v>21</v>
      </c>
      <c r="AR153" s="12" t="s">
        <v>21</v>
      </c>
      <c r="AS153" s="12" t="s">
        <v>21</v>
      </c>
      <c r="AT153" s="12"/>
      <c r="AU153" s="12"/>
      <c r="AV153" s="12"/>
      <c r="AW153" s="12"/>
      <c r="AX153" s="12"/>
      <c r="AY153" s="12"/>
      <c r="AZ153" s="12"/>
      <c r="BA153" s="27">
        <f>AA153*1.5+AB153*2+AC153*1.5+AD153*3.5+AE153*6+AF153*1+AG153*2+AL153*4+AH153*3.5+AM153*2.5</f>
        <v>806</v>
      </c>
      <c r="BB153" s="27">
        <v>27.5</v>
      </c>
      <c r="BC153" s="27">
        <f>BA153/BB153</f>
        <v>29.309090909090909</v>
      </c>
      <c r="BD153" s="29">
        <f>BA153+U153</f>
        <v>1495.5</v>
      </c>
      <c r="BE153" s="29">
        <f>BB153+V153</f>
        <v>51.5</v>
      </c>
      <c r="BF153" s="29">
        <f>BD153/BE153</f>
        <v>29.038834951456312</v>
      </c>
      <c r="BG153" s="29">
        <v>0</v>
      </c>
      <c r="BH153" s="30">
        <f>BD153/BE153+BG153</f>
        <v>29.038834951456312</v>
      </c>
    </row>
    <row r="156" spans="1:60" x14ac:dyDescent="0.15">
      <c r="M156" s="34" t="s">
        <v>196</v>
      </c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F156" s="34"/>
      <c r="AG156" s="34"/>
      <c r="AH156" s="34"/>
    </row>
    <row r="157" spans="1:60" x14ac:dyDescent="0.15"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F157" s="34"/>
      <c r="AG157" s="34"/>
      <c r="AH157" s="34"/>
    </row>
    <row r="158" spans="1:60" x14ac:dyDescent="0.15"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F158" s="34"/>
      <c r="AG158" s="34"/>
      <c r="AH158" s="34"/>
    </row>
    <row r="159" spans="1:60" x14ac:dyDescent="0.15"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F159" s="34"/>
      <c r="AG159" s="34"/>
      <c r="AH159" s="34"/>
    </row>
    <row r="160" spans="1:60" x14ac:dyDescent="0.15">
      <c r="M160" s="34"/>
      <c r="N160" s="34"/>
      <c r="O160" s="34"/>
      <c r="P160" s="34"/>
      <c r="Q160" s="34"/>
      <c r="R160" s="34"/>
      <c r="S160" s="34"/>
      <c r="T160" s="34"/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F160" s="34"/>
      <c r="AG160" s="34"/>
      <c r="AH160" s="34"/>
    </row>
    <row r="161" spans="13:34" x14ac:dyDescent="0.15">
      <c r="M161" s="34"/>
      <c r="N161" s="34"/>
      <c r="O161" s="34"/>
      <c r="P161" s="34"/>
      <c r="Q161" s="34"/>
      <c r="R161" s="34"/>
      <c r="S161" s="34"/>
      <c r="T161" s="34"/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F161" s="34"/>
      <c r="AG161" s="34"/>
      <c r="AH161" s="34"/>
    </row>
    <row r="162" spans="13:34" x14ac:dyDescent="0.15"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F162" s="34"/>
      <c r="AG162" s="34"/>
      <c r="AH162" s="34"/>
    </row>
    <row r="163" spans="13:34" x14ac:dyDescent="0.15"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F163" s="34"/>
      <c r="AG163" s="34"/>
      <c r="AH163" s="34"/>
    </row>
  </sheetData>
  <sortState ref="B3:BH153">
    <sortCondition descending="1" ref="BH3:BH153"/>
  </sortState>
  <mergeCells count="3">
    <mergeCell ref="M156:AH163"/>
    <mergeCell ref="B1:W2"/>
    <mergeCell ref="Y1:BC2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2015-09-21T11:50:33Z</dcterms:modified>
</cp:coreProperties>
</file>