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924"/>
  </bookViews>
  <sheets>
    <sheet name="Sheet1" sheetId="1" r:id="rId1"/>
  </sheets>
  <definedNames>
    <definedName name="_xlnm._FilterDatabase" localSheetId="0" hidden="1">Sheet1!$A$1:$AD$86</definedName>
  </definedNames>
  <calcPr calcId="144525"/>
</workbook>
</file>

<file path=xl/sharedStrings.xml><?xml version="1.0" encoding="utf-8"?>
<sst xmlns="http://schemas.openxmlformats.org/spreadsheetml/2006/main" count="214">
  <si>
    <t>2015-2016学年第1学期班级成绩汇总表</t>
  </si>
  <si>
    <t>2015-2016学年第2学期班级成绩汇总表</t>
  </si>
  <si>
    <t>序号</t>
  </si>
  <si>
    <t>学号</t>
  </si>
  <si>
    <t>姓名</t>
  </si>
  <si>
    <t>大学英语读写译(三)/必修课/3</t>
  </si>
  <si>
    <t>大学英语视听说(三)/必修课/2</t>
  </si>
  <si>
    <t>航空概论/拓展选修课/1.5</t>
  </si>
  <si>
    <t>建筑设计(一)/必修课/7.5</t>
  </si>
  <si>
    <t>建筑设计原理/必修课/3</t>
  </si>
  <si>
    <t>建筑制图计算机辅助设计(一)/选修课/1.5</t>
  </si>
  <si>
    <t>马克思主义基本原理概论/必修课/3</t>
  </si>
  <si>
    <t>美术欣赏/拓展选修课/2</t>
  </si>
  <si>
    <t>市场营销学/拓展选修课/2.5</t>
  </si>
  <si>
    <t>信息检索/拓展选修课/2</t>
  </si>
  <si>
    <t>音乐鉴赏/拓展选修课/2</t>
  </si>
  <si>
    <t>加权成绩1</t>
  </si>
  <si>
    <t>学分1</t>
  </si>
  <si>
    <t>综合成绩1</t>
  </si>
  <si>
    <t>大学英语读写译(四)/必修课/2</t>
  </si>
  <si>
    <t>大学英语视听说(四)/必修课/1.5</t>
  </si>
  <si>
    <t>建筑初步/必修课/2</t>
  </si>
  <si>
    <t>建筑构造/必修课/2</t>
  </si>
  <si>
    <t>建筑设计(二)/必修课/7.5</t>
  </si>
  <si>
    <t>建筑设计初步课程设计/实践课/1</t>
  </si>
  <si>
    <t>建筑制图/必修课/3</t>
  </si>
  <si>
    <t>毛泽东思想和中国特色社会主义理论体系概论/必修课/6</t>
  </si>
  <si>
    <t>中外建筑史/选修课/4</t>
  </si>
  <si>
    <t>加权成绩2</t>
  </si>
  <si>
    <t>学分2</t>
  </si>
  <si>
    <t>综合成绩2</t>
  </si>
  <si>
    <t>总加权成绩</t>
  </si>
  <si>
    <t>总学分</t>
  </si>
  <si>
    <t>总综合成绩</t>
  </si>
  <si>
    <t>六级加分</t>
  </si>
  <si>
    <t>最终成绩</t>
  </si>
  <si>
    <t>140910128</t>
  </si>
  <si>
    <t>马苗苗</t>
  </si>
  <si>
    <t/>
  </si>
  <si>
    <t>95</t>
  </si>
  <si>
    <t>140910134</t>
  </si>
  <si>
    <t>宋金环</t>
  </si>
  <si>
    <t>140910208</t>
  </si>
  <si>
    <t>黄姗姗</t>
  </si>
  <si>
    <t>140910203</t>
  </si>
  <si>
    <t>刘楠</t>
  </si>
  <si>
    <t>140910226</t>
  </si>
  <si>
    <t>吕欣芳</t>
  </si>
  <si>
    <t>140910120</t>
  </si>
  <si>
    <t>马超</t>
  </si>
  <si>
    <t>140910225</t>
  </si>
  <si>
    <t>熊尧</t>
  </si>
  <si>
    <t>140910127</t>
  </si>
  <si>
    <t>蒋慧芳</t>
  </si>
  <si>
    <t>140910235</t>
  </si>
  <si>
    <t>杨冰珂</t>
  </si>
  <si>
    <t>56</t>
  </si>
  <si>
    <t>75</t>
  </si>
  <si>
    <t>140910236</t>
  </si>
  <si>
    <t>王瑶瑶</t>
  </si>
  <si>
    <t>140910222</t>
  </si>
  <si>
    <t>王榃</t>
  </si>
  <si>
    <t>140910136</t>
  </si>
  <si>
    <t>刘乐婷</t>
  </si>
  <si>
    <t>140910205</t>
  </si>
  <si>
    <t>任锟</t>
  </si>
  <si>
    <t>85</t>
  </si>
  <si>
    <t>140910141</t>
  </si>
  <si>
    <t>陈文娜</t>
  </si>
  <si>
    <t>140910207</t>
  </si>
  <si>
    <t>谷凤娟</t>
  </si>
  <si>
    <t>51</t>
  </si>
  <si>
    <t>140910233</t>
  </si>
  <si>
    <t>王文青</t>
  </si>
  <si>
    <t>140910240</t>
  </si>
  <si>
    <t>耿雨菲</t>
  </si>
  <si>
    <t>140910132</t>
  </si>
  <si>
    <t>郭慧君</t>
  </si>
  <si>
    <t>140910214</t>
  </si>
  <si>
    <t>张帆</t>
  </si>
  <si>
    <t>52</t>
  </si>
  <si>
    <t>140910234</t>
  </si>
  <si>
    <t>刘速明</t>
  </si>
  <si>
    <t>140910242</t>
  </si>
  <si>
    <t>沈礼茂</t>
  </si>
  <si>
    <t>140910125</t>
  </si>
  <si>
    <t>吴颖</t>
  </si>
  <si>
    <t>140910126</t>
  </si>
  <si>
    <t>张飞云</t>
  </si>
  <si>
    <t>140910106</t>
  </si>
  <si>
    <t>吴宇拓</t>
  </si>
  <si>
    <t>130910118</t>
  </si>
  <si>
    <t>毛雨</t>
  </si>
  <si>
    <t>140910227</t>
  </si>
  <si>
    <t>冯莉越</t>
  </si>
  <si>
    <t>140910228</t>
  </si>
  <si>
    <t>张茜</t>
  </si>
  <si>
    <t>140910101</t>
  </si>
  <si>
    <t>王丽莹</t>
  </si>
  <si>
    <t>140910209</t>
  </si>
  <si>
    <t>龙娇</t>
  </si>
  <si>
    <t>140910220</t>
  </si>
  <si>
    <t>焦杰旺</t>
  </si>
  <si>
    <t>140910217</t>
  </si>
  <si>
    <t>靳朝龙</t>
  </si>
  <si>
    <t>48</t>
  </si>
  <si>
    <t>140910230</t>
  </si>
  <si>
    <t>朱文婷</t>
  </si>
  <si>
    <t>140910110</t>
  </si>
  <si>
    <t>李圆月</t>
  </si>
  <si>
    <t>140910133</t>
  </si>
  <si>
    <t>霍影</t>
  </si>
  <si>
    <t>140910139</t>
  </si>
  <si>
    <t>卢璐瑶</t>
  </si>
  <si>
    <t>57</t>
  </si>
  <si>
    <t>140910238</t>
  </si>
  <si>
    <t>王茉霜</t>
  </si>
  <si>
    <t>140910223</t>
  </si>
  <si>
    <t>张宾鹏</t>
  </si>
  <si>
    <t>140910204</t>
  </si>
  <si>
    <t>雷慧煜</t>
  </si>
  <si>
    <t>140910201</t>
  </si>
  <si>
    <t>王柯乂</t>
  </si>
  <si>
    <t>140910124</t>
  </si>
  <si>
    <t>翟永康</t>
  </si>
  <si>
    <t>49</t>
  </si>
  <si>
    <t>50</t>
  </si>
  <si>
    <t>140910130</t>
  </si>
  <si>
    <t>宋竹</t>
  </si>
  <si>
    <t>140910116</t>
  </si>
  <si>
    <t>韩珂</t>
  </si>
  <si>
    <t>53</t>
  </si>
  <si>
    <t>140910105</t>
  </si>
  <si>
    <t>邢瑞明</t>
  </si>
  <si>
    <t>140910140</t>
  </si>
  <si>
    <t>董瑾</t>
  </si>
  <si>
    <t>140910211</t>
  </si>
  <si>
    <t>韩胜飞</t>
  </si>
  <si>
    <t>26</t>
  </si>
  <si>
    <t>140910218</t>
  </si>
  <si>
    <t>王康康</t>
  </si>
  <si>
    <t>45</t>
  </si>
  <si>
    <t>140910135</t>
  </si>
  <si>
    <t>刘慧慧</t>
  </si>
  <si>
    <t>0</t>
  </si>
  <si>
    <t>140910131</t>
  </si>
  <si>
    <t>冯鑫硕</t>
  </si>
  <si>
    <t>54</t>
  </si>
  <si>
    <t>41</t>
  </si>
  <si>
    <t>140910232</t>
  </si>
  <si>
    <t>姚淑文</t>
  </si>
  <si>
    <t>140910212</t>
  </si>
  <si>
    <t>李长顺</t>
  </si>
  <si>
    <t>47</t>
  </si>
  <si>
    <t>140910123</t>
  </si>
  <si>
    <t>吕鹏飞</t>
  </si>
  <si>
    <t>140910138</t>
  </si>
  <si>
    <t>孙士静</t>
  </si>
  <si>
    <t>140910112</t>
  </si>
  <si>
    <t>弓亚超</t>
  </si>
  <si>
    <t>140910206</t>
  </si>
  <si>
    <t>王凯</t>
  </si>
  <si>
    <t>44</t>
  </si>
  <si>
    <t>140910237</t>
  </si>
  <si>
    <t>邹兴武</t>
  </si>
  <si>
    <t>46</t>
  </si>
  <si>
    <t>32</t>
  </si>
  <si>
    <t>42</t>
  </si>
  <si>
    <t>43</t>
  </si>
  <si>
    <t>140910113</t>
  </si>
  <si>
    <t>李冠儒</t>
  </si>
  <si>
    <t>29</t>
  </si>
  <si>
    <t>140910239</t>
  </si>
  <si>
    <t>李新成</t>
  </si>
  <si>
    <t>140910224</t>
  </si>
  <si>
    <t>李华升</t>
  </si>
  <si>
    <t>40</t>
  </si>
  <si>
    <t>140910210</t>
  </si>
  <si>
    <t>陈凤超</t>
  </si>
  <si>
    <t>65</t>
  </si>
  <si>
    <t>140910142</t>
  </si>
  <si>
    <t>马神松</t>
  </si>
  <si>
    <t>140910111</t>
  </si>
  <si>
    <t>王海宾</t>
  </si>
  <si>
    <t>140910103</t>
  </si>
  <si>
    <t>田博中</t>
  </si>
  <si>
    <t>55</t>
  </si>
  <si>
    <t>140910115</t>
  </si>
  <si>
    <t>闪国栋</t>
  </si>
  <si>
    <t>27</t>
  </si>
  <si>
    <t>140910114</t>
  </si>
  <si>
    <t>闰军峰</t>
  </si>
  <si>
    <t>140910215</t>
  </si>
  <si>
    <t>苏长伟</t>
  </si>
  <si>
    <t>140910241</t>
  </si>
  <si>
    <t>张华锋</t>
  </si>
  <si>
    <t>39</t>
  </si>
  <si>
    <t>140910121</t>
  </si>
  <si>
    <t>叶硕林</t>
  </si>
  <si>
    <t>140910216</t>
  </si>
  <si>
    <t>刘鹏</t>
  </si>
  <si>
    <t>24</t>
  </si>
  <si>
    <t>140910137</t>
  </si>
  <si>
    <t>罗淇</t>
  </si>
  <si>
    <t>140910107</t>
  </si>
  <si>
    <t>沈庄麒</t>
  </si>
  <si>
    <t>140910108</t>
  </si>
  <si>
    <t>郭哲豪</t>
  </si>
  <si>
    <t>37</t>
  </si>
  <si>
    <t>140910202</t>
  </si>
  <si>
    <t>艾丽非热·亚森</t>
  </si>
  <si>
    <t>36</t>
  </si>
  <si>
    <t>11</t>
  </si>
  <si>
    <t>备注：标红的为有科目挂科，序号标红的为一学年中有科目挂科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</si>
</sst>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4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1"/>
      <color indexed="8"/>
      <name val="宋体"/>
      <charset val="134"/>
    </font>
    <font>
      <b/>
      <sz val="26"/>
      <color indexed="8"/>
      <name val="宋体"/>
      <charset val="134"/>
    </font>
    <font>
      <b/>
      <sz val="10"/>
      <color indexed="8"/>
      <name val="宋体"/>
      <charset val="134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5" fillId="16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4" borderId="3" applyNumberFormat="0" applyFont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4" fillId="11" borderId="4" applyNumberFormat="0" applyAlignment="0" applyProtection="0">
      <alignment vertical="center"/>
    </xf>
    <xf numFmtId="0" fontId="20" fillId="11" borderId="5" applyNumberFormat="0" applyAlignment="0" applyProtection="0">
      <alignment vertical="center"/>
    </xf>
    <xf numFmtId="0" fontId="21" fillId="30" borderId="8" applyNumberFormat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2" borderId="0" xfId="0" applyFont="1" applyFill="1">
      <alignment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>
      <alignment vertical="center"/>
    </xf>
    <xf numFmtId="0" fontId="1" fillId="2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3" borderId="1" xfId="0" applyFont="1" applyFill="1" applyBorder="1">
      <alignment vertical="center"/>
    </xf>
    <xf numFmtId="0" fontId="1" fillId="3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1" fillId="2" borderId="1" xfId="0" applyFont="1" applyFill="1" applyBorder="1" applyAlignment="1" quotePrefix="1">
      <alignment horizontal="left" vertical="center"/>
    </xf>
    <xf numFmtId="0" fontId="1" fillId="0" borderId="1" xfId="0" applyFont="1" applyBorder="1" applyAlignment="1" quotePrefix="1">
      <alignment horizontal="left" vertical="center"/>
    </xf>
    <xf numFmtId="0" fontId="1" fillId="3" borderId="1" xfId="0" applyFont="1" applyFill="1" applyBorder="1" applyAlignment="1" quotePrefix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L86"/>
  <sheetViews>
    <sheetView tabSelected="1" topLeftCell="T1" workbookViewId="0">
      <selection activeCell="AK7" sqref="AK7"/>
    </sheetView>
  </sheetViews>
  <sheetFormatPr defaultColWidth="9" defaultRowHeight="14.4"/>
  <cols>
    <col min="1" max="1" width="3.62962962962963" style="1" customWidth="1"/>
    <col min="2" max="2" width="10.6666666666667" style="2" customWidth="1"/>
    <col min="3" max="3" width="11.6296296296296" style="1" customWidth="1"/>
    <col min="4" max="14" width="6.44444444444444" style="1" customWidth="1"/>
    <col min="17" max="17" width="12.8888888888889"/>
    <col min="19" max="19" width="11.7777777777778" customWidth="1"/>
    <col min="33" max="33" width="12.8888888888889"/>
    <col min="36" max="36" width="12.8888888888889"/>
    <col min="38" max="38" width="12.8888888888889"/>
  </cols>
  <sheetData>
    <row r="1" spans="1:30">
      <c r="A1" s="3" t="s">
        <v>0</v>
      </c>
      <c r="B1" s="4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S1" s="3" t="s">
        <v>1</v>
      </c>
      <c r="T1" s="3"/>
      <c r="U1" s="3"/>
      <c r="V1" s="3"/>
      <c r="W1" s="3"/>
      <c r="X1" s="3"/>
      <c r="Y1" s="3"/>
      <c r="Z1" s="3"/>
      <c r="AA1" s="3"/>
      <c r="AB1" s="3"/>
      <c r="AC1" s="3"/>
      <c r="AD1" s="3"/>
    </row>
    <row r="2" spans="1:30">
      <c r="A2" s="3"/>
      <c r="B2" s="4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</row>
    <row r="3" ht="84" spans="1:38">
      <c r="A3" s="5" t="s">
        <v>2</v>
      </c>
      <c r="B3" s="6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  <c r="M3" s="5" t="s">
        <v>14</v>
      </c>
      <c r="N3" s="5" t="s">
        <v>15</v>
      </c>
      <c r="O3" s="12" t="s">
        <v>16</v>
      </c>
      <c r="P3" s="12" t="s">
        <v>17</v>
      </c>
      <c r="Q3" s="12" t="s">
        <v>18</v>
      </c>
      <c r="S3" s="5" t="s">
        <v>3</v>
      </c>
      <c r="T3" s="5" t="s">
        <v>4</v>
      </c>
      <c r="U3" s="5" t="s">
        <v>19</v>
      </c>
      <c r="V3" s="5" t="s">
        <v>20</v>
      </c>
      <c r="W3" s="5" t="s">
        <v>21</v>
      </c>
      <c r="X3" s="5" t="s">
        <v>22</v>
      </c>
      <c r="Y3" s="5" t="s">
        <v>23</v>
      </c>
      <c r="Z3" s="5" t="s">
        <v>24</v>
      </c>
      <c r="AA3" s="5" t="s">
        <v>25</v>
      </c>
      <c r="AB3" s="5" t="s">
        <v>26</v>
      </c>
      <c r="AC3" s="5" t="s">
        <v>12</v>
      </c>
      <c r="AD3" s="5" t="s">
        <v>27</v>
      </c>
      <c r="AE3" s="12" t="s">
        <v>28</v>
      </c>
      <c r="AF3" s="12" t="s">
        <v>29</v>
      </c>
      <c r="AG3" s="12" t="s">
        <v>30</v>
      </c>
      <c r="AH3" s="12" t="s">
        <v>31</v>
      </c>
      <c r="AI3" s="12" t="s">
        <v>32</v>
      </c>
      <c r="AJ3" s="14" t="s">
        <v>33</v>
      </c>
      <c r="AK3" s="12" t="s">
        <v>34</v>
      </c>
      <c r="AL3" s="12" t="s">
        <v>35</v>
      </c>
    </row>
    <row r="4" spans="1:38">
      <c r="A4" s="7">
        <v>1</v>
      </c>
      <c r="B4" s="17" t="s">
        <v>36</v>
      </c>
      <c r="C4" s="18" t="s">
        <v>37</v>
      </c>
      <c r="D4" s="9">
        <v>71</v>
      </c>
      <c r="E4" s="9">
        <v>70</v>
      </c>
      <c r="F4" s="18" t="s">
        <v>38</v>
      </c>
      <c r="G4" s="9">
        <v>90</v>
      </c>
      <c r="H4" s="9">
        <v>89</v>
      </c>
      <c r="I4" s="9">
        <v>90</v>
      </c>
      <c r="J4" s="9">
        <v>80</v>
      </c>
      <c r="K4" s="18" t="s">
        <v>38</v>
      </c>
      <c r="L4" s="18" t="s">
        <v>38</v>
      </c>
      <c r="M4" s="18" t="s">
        <v>39</v>
      </c>
      <c r="N4" s="9">
        <v>70</v>
      </c>
      <c r="O4" s="13">
        <f t="shared" ref="O4:O6" si="0">D4*3+M4*2+N4*2+E4*2+G4*7.5+H4*3+I4*1.5+J4*3</f>
        <v>2000</v>
      </c>
      <c r="P4" s="13">
        <f t="shared" ref="P4:P6" si="1">3+2+7.8+3+1.5+3+2+2</f>
        <v>24.3</v>
      </c>
      <c r="Q4" s="13">
        <f t="shared" ref="Q4:Q67" si="2">O4/P4</f>
        <v>82.3045267489712</v>
      </c>
      <c r="S4" s="18" t="s">
        <v>36</v>
      </c>
      <c r="T4" s="18" t="s">
        <v>37</v>
      </c>
      <c r="U4" s="7">
        <v>73</v>
      </c>
      <c r="V4" s="7">
        <v>86</v>
      </c>
      <c r="W4" s="18" t="s">
        <v>38</v>
      </c>
      <c r="X4" s="9">
        <v>90</v>
      </c>
      <c r="Y4" s="9">
        <v>88</v>
      </c>
      <c r="Z4" s="18" t="s">
        <v>38</v>
      </c>
      <c r="AA4" s="18" t="s">
        <v>38</v>
      </c>
      <c r="AB4" s="9">
        <v>81</v>
      </c>
      <c r="AC4" s="18" t="s">
        <v>38</v>
      </c>
      <c r="AD4" s="9">
        <v>84</v>
      </c>
      <c r="AE4" s="13">
        <f>U4*2+V4*1.5+X4*2+Y4*7.5+AB4*6+AD4*4</f>
        <v>1937</v>
      </c>
      <c r="AF4" s="13">
        <f t="shared" ref="AF4:AF10" si="3">2+1.5+2+7.5+6+4</f>
        <v>23</v>
      </c>
      <c r="AG4" s="13">
        <f t="shared" ref="AG4:AG67" si="4">AE4/AF4</f>
        <v>84.2173913043478</v>
      </c>
      <c r="AH4" s="13">
        <f t="shared" ref="AH4:AH67" si="5">O4+AE4</f>
        <v>3937</v>
      </c>
      <c r="AI4" s="13">
        <f t="shared" ref="AI4:AI67" si="6">P4+AF4</f>
        <v>47.3</v>
      </c>
      <c r="AJ4" s="13">
        <f t="shared" ref="AJ4:AJ67" si="7">AH4/AI4</f>
        <v>83.2346723044398</v>
      </c>
      <c r="AK4" s="13">
        <f t="shared" ref="AK4:AK9" si="8">0</f>
        <v>0</v>
      </c>
      <c r="AL4" s="13">
        <f t="shared" ref="AL4:AL67" si="9">AJ4+AK4</f>
        <v>83.2346723044398</v>
      </c>
    </row>
    <row r="5" spans="1:38">
      <c r="A5" s="7">
        <v>2</v>
      </c>
      <c r="B5" s="17" t="s">
        <v>40</v>
      </c>
      <c r="C5" s="18" t="s">
        <v>41</v>
      </c>
      <c r="D5" s="9">
        <v>80</v>
      </c>
      <c r="E5" s="9">
        <v>78</v>
      </c>
      <c r="F5" s="18" t="s">
        <v>38</v>
      </c>
      <c r="G5" s="9">
        <v>85</v>
      </c>
      <c r="H5" s="9">
        <v>88</v>
      </c>
      <c r="I5" s="9">
        <v>83</v>
      </c>
      <c r="J5" s="9">
        <v>80</v>
      </c>
      <c r="K5" s="18" t="s">
        <v>38</v>
      </c>
      <c r="L5" s="18" t="s">
        <v>38</v>
      </c>
      <c r="M5" s="18" t="s">
        <v>39</v>
      </c>
      <c r="N5" s="9">
        <v>70</v>
      </c>
      <c r="O5" s="13">
        <f t="shared" si="0"/>
        <v>1992</v>
      </c>
      <c r="P5" s="13">
        <f t="shared" si="1"/>
        <v>24.3</v>
      </c>
      <c r="Q5" s="13">
        <f t="shared" si="2"/>
        <v>81.9753086419753</v>
      </c>
      <c r="S5" s="18" t="s">
        <v>40</v>
      </c>
      <c r="T5" s="18" t="s">
        <v>41</v>
      </c>
      <c r="U5" s="7">
        <v>78</v>
      </c>
      <c r="V5" s="7">
        <v>95</v>
      </c>
      <c r="W5" s="18" t="s">
        <v>38</v>
      </c>
      <c r="X5" s="9">
        <v>79</v>
      </c>
      <c r="Y5" s="9">
        <v>91</v>
      </c>
      <c r="Z5" s="18" t="s">
        <v>38</v>
      </c>
      <c r="AA5" s="18" t="s">
        <v>38</v>
      </c>
      <c r="AB5" s="9">
        <v>71</v>
      </c>
      <c r="AC5" s="18" t="s">
        <v>38</v>
      </c>
      <c r="AD5" s="9">
        <v>85</v>
      </c>
      <c r="AE5" s="13">
        <f t="shared" ref="AE4:AE10" si="10">U5*2+V5*1.5+X5*2+Y5*7.5+AB5*6+AD5*4</f>
        <v>1905</v>
      </c>
      <c r="AF5" s="13">
        <f t="shared" si="3"/>
        <v>23</v>
      </c>
      <c r="AG5" s="13">
        <f t="shared" si="4"/>
        <v>82.8260869565217</v>
      </c>
      <c r="AH5" s="13">
        <f t="shared" si="5"/>
        <v>3897</v>
      </c>
      <c r="AI5" s="13">
        <f t="shared" si="6"/>
        <v>47.3</v>
      </c>
      <c r="AJ5" s="13">
        <f t="shared" si="7"/>
        <v>82.3890063424947</v>
      </c>
      <c r="AK5" s="13">
        <f t="shared" si="8"/>
        <v>0</v>
      </c>
      <c r="AL5" s="13">
        <f t="shared" si="9"/>
        <v>82.3890063424947</v>
      </c>
    </row>
    <row r="6" spans="1:38">
      <c r="A6" s="7">
        <v>3</v>
      </c>
      <c r="B6" s="17" t="s">
        <v>42</v>
      </c>
      <c r="C6" s="18" t="s">
        <v>43</v>
      </c>
      <c r="D6" s="9">
        <v>80</v>
      </c>
      <c r="E6" s="9">
        <v>69</v>
      </c>
      <c r="F6" s="18" t="s">
        <v>38</v>
      </c>
      <c r="G6" s="9">
        <v>89</v>
      </c>
      <c r="H6" s="9">
        <v>79</v>
      </c>
      <c r="I6" s="9">
        <v>83</v>
      </c>
      <c r="J6" s="9">
        <v>80</v>
      </c>
      <c r="K6" s="18" t="s">
        <v>38</v>
      </c>
      <c r="L6" s="18" t="s">
        <v>38</v>
      </c>
      <c r="M6" s="18" t="s">
        <v>39</v>
      </c>
      <c r="N6" s="9">
        <v>86</v>
      </c>
      <c r="O6" s="13">
        <f t="shared" si="0"/>
        <v>2009</v>
      </c>
      <c r="P6" s="13">
        <f t="shared" si="1"/>
        <v>24.3</v>
      </c>
      <c r="Q6" s="13">
        <f t="shared" si="2"/>
        <v>82.6748971193416</v>
      </c>
      <c r="S6" s="18" t="s">
        <v>42</v>
      </c>
      <c r="T6" s="18" t="s">
        <v>43</v>
      </c>
      <c r="U6" s="7">
        <v>84</v>
      </c>
      <c r="V6" s="7">
        <v>88</v>
      </c>
      <c r="W6" s="18" t="s">
        <v>38</v>
      </c>
      <c r="X6" s="9">
        <v>73</v>
      </c>
      <c r="Y6" s="9">
        <v>88</v>
      </c>
      <c r="Z6" s="18" t="s">
        <v>38</v>
      </c>
      <c r="AA6" s="18" t="s">
        <v>38</v>
      </c>
      <c r="AB6" s="9">
        <v>71</v>
      </c>
      <c r="AC6" s="18" t="s">
        <v>38</v>
      </c>
      <c r="AD6" s="9">
        <v>72</v>
      </c>
      <c r="AE6" s="13">
        <f t="shared" si="10"/>
        <v>1820</v>
      </c>
      <c r="AF6" s="13">
        <f t="shared" si="3"/>
        <v>23</v>
      </c>
      <c r="AG6" s="13">
        <f t="shared" si="4"/>
        <v>79.1304347826087</v>
      </c>
      <c r="AH6" s="13">
        <f t="shared" si="5"/>
        <v>3829</v>
      </c>
      <c r="AI6" s="13">
        <f t="shared" si="6"/>
        <v>47.3</v>
      </c>
      <c r="AJ6" s="13">
        <f t="shared" si="7"/>
        <v>80.9513742071882</v>
      </c>
      <c r="AK6" s="13">
        <f t="shared" ref="AK6:AK8" si="11">1</f>
        <v>1</v>
      </c>
      <c r="AL6" s="13">
        <f t="shared" si="9"/>
        <v>81.9513742071882</v>
      </c>
    </row>
    <row r="7" spans="1:38">
      <c r="A7" s="7">
        <v>4</v>
      </c>
      <c r="B7" s="17" t="s">
        <v>44</v>
      </c>
      <c r="C7" s="18" t="s">
        <v>45</v>
      </c>
      <c r="D7" s="9">
        <v>87</v>
      </c>
      <c r="E7" s="9">
        <v>88</v>
      </c>
      <c r="F7" s="18" t="s">
        <v>38</v>
      </c>
      <c r="G7" s="9">
        <v>85</v>
      </c>
      <c r="H7" s="9">
        <v>86</v>
      </c>
      <c r="I7" s="9">
        <v>84</v>
      </c>
      <c r="J7" s="9">
        <v>80</v>
      </c>
      <c r="K7" s="9">
        <v>92</v>
      </c>
      <c r="L7" s="18" t="s">
        <v>38</v>
      </c>
      <c r="M7" s="18" t="s">
        <v>38</v>
      </c>
      <c r="N7" s="9">
        <v>89</v>
      </c>
      <c r="O7" s="13">
        <f>D7*3+N7*2+E7*2+G7*7.5+H7*3+I7*1.5+J7*3</f>
        <v>1876.5</v>
      </c>
      <c r="P7" s="13">
        <f>3+2+7.8+3+1.5+3+2</f>
        <v>22.3</v>
      </c>
      <c r="Q7" s="13">
        <f t="shared" si="2"/>
        <v>84.1479820627803</v>
      </c>
      <c r="S7" s="18" t="s">
        <v>44</v>
      </c>
      <c r="T7" s="18" t="s">
        <v>45</v>
      </c>
      <c r="U7" s="7">
        <v>91</v>
      </c>
      <c r="V7" s="7">
        <v>93</v>
      </c>
      <c r="W7" s="18" t="s">
        <v>38</v>
      </c>
      <c r="X7" s="9">
        <v>62</v>
      </c>
      <c r="Y7" s="9">
        <v>85</v>
      </c>
      <c r="Z7" s="18" t="s">
        <v>38</v>
      </c>
      <c r="AA7" s="18" t="s">
        <v>38</v>
      </c>
      <c r="AB7" s="9">
        <v>62</v>
      </c>
      <c r="AC7" s="18" t="s">
        <v>38</v>
      </c>
      <c r="AD7" s="9">
        <v>78</v>
      </c>
      <c r="AE7" s="13">
        <f t="shared" si="10"/>
        <v>1767</v>
      </c>
      <c r="AF7" s="13">
        <f t="shared" si="3"/>
        <v>23</v>
      </c>
      <c r="AG7" s="13">
        <f t="shared" si="4"/>
        <v>76.8260869565217</v>
      </c>
      <c r="AH7" s="13">
        <f t="shared" si="5"/>
        <v>3643.5</v>
      </c>
      <c r="AI7" s="13">
        <f t="shared" si="6"/>
        <v>45.3</v>
      </c>
      <c r="AJ7" s="13">
        <f t="shared" si="7"/>
        <v>80.4304635761589</v>
      </c>
      <c r="AK7" s="13">
        <f t="shared" si="11"/>
        <v>1</v>
      </c>
      <c r="AL7" s="13">
        <f t="shared" si="9"/>
        <v>81.4304635761589</v>
      </c>
    </row>
    <row r="8" spans="1:38">
      <c r="A8" s="10">
        <v>5</v>
      </c>
      <c r="B8" s="17" t="s">
        <v>46</v>
      </c>
      <c r="C8" s="18" t="s">
        <v>47</v>
      </c>
      <c r="D8" s="9">
        <v>89</v>
      </c>
      <c r="E8" s="9">
        <v>80</v>
      </c>
      <c r="F8" s="18" t="s">
        <v>38</v>
      </c>
      <c r="G8" s="9">
        <v>84</v>
      </c>
      <c r="H8" s="9">
        <v>78</v>
      </c>
      <c r="I8" s="9">
        <v>84</v>
      </c>
      <c r="J8" s="9">
        <v>65</v>
      </c>
      <c r="K8" s="9">
        <v>90</v>
      </c>
      <c r="L8" s="18" t="s">
        <v>38</v>
      </c>
      <c r="M8" s="18" t="s">
        <v>38</v>
      </c>
      <c r="N8" s="9">
        <v>83</v>
      </c>
      <c r="O8" s="13">
        <f t="shared" ref="O8:O13" si="12">D8*3+N8*2+E8*2+G8*7.5+H8*3+I8*1.5+J8*3+K8*2</f>
        <v>1958</v>
      </c>
      <c r="P8" s="13">
        <f t="shared" ref="P8:P10" si="13">3+2+7.8+3+1.5+3+2+2</f>
        <v>24.3</v>
      </c>
      <c r="Q8" s="13">
        <f t="shared" si="2"/>
        <v>80.5761316872428</v>
      </c>
      <c r="S8" s="18" t="s">
        <v>46</v>
      </c>
      <c r="T8" s="19" t="s">
        <v>47</v>
      </c>
      <c r="U8" s="7">
        <v>87</v>
      </c>
      <c r="V8" s="7">
        <v>86</v>
      </c>
      <c r="W8" s="18" t="s">
        <v>38</v>
      </c>
      <c r="X8" s="9">
        <v>84</v>
      </c>
      <c r="Y8" s="9">
        <v>87</v>
      </c>
      <c r="Z8" s="18" t="s">
        <v>38</v>
      </c>
      <c r="AA8" s="18" t="s">
        <v>38</v>
      </c>
      <c r="AB8" s="9">
        <v>83</v>
      </c>
      <c r="AC8" s="18" t="s">
        <v>38</v>
      </c>
      <c r="AD8" s="9">
        <v>52</v>
      </c>
      <c r="AE8" s="13">
        <f>U8*2+V8*1.5+X8*2+Y8*7.5+AB8*6+AD8*4</f>
        <v>1829.5</v>
      </c>
      <c r="AF8" s="13">
        <f t="shared" si="3"/>
        <v>23</v>
      </c>
      <c r="AG8" s="13">
        <f t="shared" si="4"/>
        <v>79.5434782608696</v>
      </c>
      <c r="AH8" s="13">
        <f t="shared" si="5"/>
        <v>3787.5</v>
      </c>
      <c r="AI8" s="13">
        <f t="shared" si="6"/>
        <v>47.3</v>
      </c>
      <c r="AJ8" s="13">
        <f t="shared" si="7"/>
        <v>80.0739957716702</v>
      </c>
      <c r="AK8" s="13">
        <f t="shared" si="11"/>
        <v>1</v>
      </c>
      <c r="AL8" s="13">
        <f t="shared" si="9"/>
        <v>81.0739957716702</v>
      </c>
    </row>
    <row r="9" spans="1:38">
      <c r="A9" s="7">
        <v>6</v>
      </c>
      <c r="B9" s="17" t="s">
        <v>48</v>
      </c>
      <c r="C9" s="18" t="s">
        <v>49</v>
      </c>
      <c r="D9" s="9">
        <v>82</v>
      </c>
      <c r="E9" s="9">
        <v>75</v>
      </c>
      <c r="F9" s="18" t="s">
        <v>38</v>
      </c>
      <c r="G9" s="9">
        <v>82</v>
      </c>
      <c r="H9" s="9">
        <v>78</v>
      </c>
      <c r="I9" s="9">
        <v>78</v>
      </c>
      <c r="J9" s="9">
        <v>73</v>
      </c>
      <c r="K9" s="9">
        <v>83</v>
      </c>
      <c r="L9" s="18" t="s">
        <v>38</v>
      </c>
      <c r="M9" s="18" t="s">
        <v>39</v>
      </c>
      <c r="N9" s="18" t="s">
        <v>38</v>
      </c>
      <c r="O9" s="13">
        <f>D9*3+M9*2+E9*2+G9*7.5+H9*3+I9*1.5+J9*3+K9*2</f>
        <v>1937</v>
      </c>
      <c r="P9" s="13">
        <f t="shared" si="13"/>
        <v>24.3</v>
      </c>
      <c r="Q9" s="13">
        <f t="shared" si="2"/>
        <v>79.7119341563786</v>
      </c>
      <c r="S9" s="18" t="s">
        <v>48</v>
      </c>
      <c r="T9" s="18" t="s">
        <v>49</v>
      </c>
      <c r="U9" s="7">
        <v>79</v>
      </c>
      <c r="V9" s="7">
        <v>86</v>
      </c>
      <c r="W9" s="18" t="s">
        <v>38</v>
      </c>
      <c r="X9" s="9">
        <v>82</v>
      </c>
      <c r="Y9" s="9">
        <v>87</v>
      </c>
      <c r="Z9" s="18" t="s">
        <v>38</v>
      </c>
      <c r="AA9" s="18" t="s">
        <v>38</v>
      </c>
      <c r="AB9" s="9">
        <v>68</v>
      </c>
      <c r="AC9" s="18" t="s">
        <v>38</v>
      </c>
      <c r="AD9" s="9">
        <v>87</v>
      </c>
      <c r="AE9" s="13">
        <f t="shared" si="10"/>
        <v>1859.5</v>
      </c>
      <c r="AF9" s="13">
        <f t="shared" si="3"/>
        <v>23</v>
      </c>
      <c r="AG9" s="13">
        <f t="shared" si="4"/>
        <v>80.8478260869565</v>
      </c>
      <c r="AH9" s="13">
        <f t="shared" si="5"/>
        <v>3796.5</v>
      </c>
      <c r="AI9" s="13">
        <f t="shared" si="6"/>
        <v>47.3</v>
      </c>
      <c r="AJ9" s="13">
        <f t="shared" si="7"/>
        <v>80.2642706131078</v>
      </c>
      <c r="AK9" s="13">
        <f t="shared" si="8"/>
        <v>0</v>
      </c>
      <c r="AL9" s="13">
        <f t="shared" si="9"/>
        <v>80.2642706131078</v>
      </c>
    </row>
    <row r="10" spans="1:38">
      <c r="A10" s="10">
        <v>7</v>
      </c>
      <c r="B10" s="17" t="s">
        <v>50</v>
      </c>
      <c r="C10" s="18" t="s">
        <v>51</v>
      </c>
      <c r="D10" s="9">
        <v>77</v>
      </c>
      <c r="E10" s="9">
        <v>84</v>
      </c>
      <c r="F10" s="18" t="s">
        <v>38</v>
      </c>
      <c r="G10" s="9">
        <v>86</v>
      </c>
      <c r="H10" s="9">
        <v>84</v>
      </c>
      <c r="I10" s="9">
        <v>73</v>
      </c>
      <c r="J10" s="9">
        <v>72</v>
      </c>
      <c r="K10" s="9">
        <v>85</v>
      </c>
      <c r="L10" s="18" t="s">
        <v>38</v>
      </c>
      <c r="M10" s="18" t="s">
        <v>38</v>
      </c>
      <c r="N10" s="9">
        <v>95</v>
      </c>
      <c r="O10" s="13">
        <f t="shared" si="12"/>
        <v>1981.5</v>
      </c>
      <c r="P10" s="13">
        <f t="shared" si="13"/>
        <v>24.3</v>
      </c>
      <c r="Q10" s="13">
        <f t="shared" si="2"/>
        <v>81.5432098765432</v>
      </c>
      <c r="S10" s="18" t="s">
        <v>50</v>
      </c>
      <c r="T10" s="19" t="s">
        <v>51</v>
      </c>
      <c r="U10" s="7">
        <v>89</v>
      </c>
      <c r="V10" s="7">
        <v>89</v>
      </c>
      <c r="W10" s="18" t="s">
        <v>38</v>
      </c>
      <c r="X10" s="9">
        <v>52</v>
      </c>
      <c r="Y10" s="9">
        <v>83</v>
      </c>
      <c r="Z10" s="18" t="s">
        <v>38</v>
      </c>
      <c r="AA10" s="18" t="s">
        <v>38</v>
      </c>
      <c r="AB10" s="9">
        <v>72</v>
      </c>
      <c r="AC10" s="18" t="s">
        <v>38</v>
      </c>
      <c r="AD10" s="9">
        <v>60</v>
      </c>
      <c r="AE10" s="13">
        <f t="shared" si="10"/>
        <v>1710</v>
      </c>
      <c r="AF10" s="13">
        <f t="shared" si="3"/>
        <v>23</v>
      </c>
      <c r="AG10" s="13">
        <f t="shared" si="4"/>
        <v>74.3478260869565</v>
      </c>
      <c r="AH10" s="13">
        <f t="shared" si="5"/>
        <v>3691.5</v>
      </c>
      <c r="AI10" s="13">
        <f t="shared" si="6"/>
        <v>47.3</v>
      </c>
      <c r="AJ10" s="13">
        <f t="shared" si="7"/>
        <v>78.0443974630021</v>
      </c>
      <c r="AK10" s="13">
        <f>1</f>
        <v>1</v>
      </c>
      <c r="AL10" s="13">
        <f t="shared" si="9"/>
        <v>79.0443974630021</v>
      </c>
    </row>
    <row r="11" spans="1:38">
      <c r="A11" s="7">
        <v>8</v>
      </c>
      <c r="B11" s="17" t="s">
        <v>52</v>
      </c>
      <c r="C11" s="18" t="s">
        <v>53</v>
      </c>
      <c r="D11" s="9">
        <v>76</v>
      </c>
      <c r="E11" s="9">
        <v>65</v>
      </c>
      <c r="F11" s="18" t="s">
        <v>38</v>
      </c>
      <c r="G11" s="9">
        <v>81</v>
      </c>
      <c r="H11" s="9">
        <v>87</v>
      </c>
      <c r="I11" s="9">
        <v>86</v>
      </c>
      <c r="J11" s="9">
        <v>71</v>
      </c>
      <c r="K11" s="18" t="s">
        <v>38</v>
      </c>
      <c r="L11" s="18" t="s">
        <v>38</v>
      </c>
      <c r="M11" s="18" t="s">
        <v>38</v>
      </c>
      <c r="N11" s="9">
        <v>65</v>
      </c>
      <c r="O11" s="13">
        <f>D11*3+N11*2+E11*2+G11*7.5+H11*3+I11*1.5+J11*3</f>
        <v>1698.5</v>
      </c>
      <c r="P11" s="13">
        <f>3+2+7.8+3+1.5+3+2</f>
        <v>22.3</v>
      </c>
      <c r="Q11" s="13">
        <f t="shared" si="2"/>
        <v>76.1659192825112</v>
      </c>
      <c r="S11" s="18" t="s">
        <v>52</v>
      </c>
      <c r="T11" s="18" t="s">
        <v>53</v>
      </c>
      <c r="U11" s="7">
        <v>87</v>
      </c>
      <c r="V11" s="7">
        <v>83</v>
      </c>
      <c r="W11" s="18" t="s">
        <v>38</v>
      </c>
      <c r="X11" s="9">
        <v>80</v>
      </c>
      <c r="Y11" s="9">
        <v>79</v>
      </c>
      <c r="Z11" s="18" t="s">
        <v>38</v>
      </c>
      <c r="AA11" s="18" t="s">
        <v>38</v>
      </c>
      <c r="AB11" s="9">
        <v>70</v>
      </c>
      <c r="AC11" s="9">
        <v>90</v>
      </c>
      <c r="AD11" s="9">
        <v>91</v>
      </c>
      <c r="AE11" s="13">
        <f>U11*2+V11*1.5+X11*2+Y11*7.5+AB11*6+AD11*4+AC11*2</f>
        <v>2015</v>
      </c>
      <c r="AF11" s="13">
        <f>2+1.5+2+7.5+6+4+2</f>
        <v>25</v>
      </c>
      <c r="AG11" s="13">
        <f t="shared" si="4"/>
        <v>80.6</v>
      </c>
      <c r="AH11" s="13">
        <f t="shared" si="5"/>
        <v>3713.5</v>
      </c>
      <c r="AI11" s="13">
        <f t="shared" si="6"/>
        <v>47.3</v>
      </c>
      <c r="AJ11" s="13">
        <f t="shared" si="7"/>
        <v>78.5095137420719</v>
      </c>
      <c r="AK11" s="13">
        <f t="shared" ref="AK11:AK29" si="14">0</f>
        <v>0</v>
      </c>
      <c r="AL11" s="13">
        <f t="shared" si="9"/>
        <v>78.5095137420719</v>
      </c>
    </row>
    <row r="12" spans="1:38">
      <c r="A12" s="10">
        <v>9</v>
      </c>
      <c r="B12" s="17" t="s">
        <v>54</v>
      </c>
      <c r="C12" s="19" t="s">
        <v>55</v>
      </c>
      <c r="D12" s="9">
        <v>82</v>
      </c>
      <c r="E12" s="9">
        <v>83</v>
      </c>
      <c r="F12" s="18" t="s">
        <v>38</v>
      </c>
      <c r="G12" s="9">
        <v>82</v>
      </c>
      <c r="H12" s="9">
        <v>83</v>
      </c>
      <c r="I12" s="9">
        <v>77</v>
      </c>
      <c r="J12" s="18" t="s">
        <v>56</v>
      </c>
      <c r="K12" s="18" t="s">
        <v>38</v>
      </c>
      <c r="L12" s="18" t="s">
        <v>38</v>
      </c>
      <c r="M12" s="18" t="s">
        <v>57</v>
      </c>
      <c r="N12" s="9">
        <v>82</v>
      </c>
      <c r="O12" s="13">
        <f t="shared" ref="O12:O19" si="15">D12*3+M12*2+N12*2+E12*2+G12*7.5+H12*3+I12*1.5+J12*3</f>
        <v>1873.5</v>
      </c>
      <c r="P12" s="13">
        <f t="shared" ref="P12:P14" si="16">3+2+7.8+3+1.5+3+2+2</f>
        <v>24.3</v>
      </c>
      <c r="Q12" s="13">
        <f t="shared" si="2"/>
        <v>77.0987654320988</v>
      </c>
      <c r="S12" s="18" t="s">
        <v>54</v>
      </c>
      <c r="T12" s="18" t="s">
        <v>55</v>
      </c>
      <c r="U12" s="7">
        <v>82</v>
      </c>
      <c r="V12" s="7">
        <v>81</v>
      </c>
      <c r="W12" s="18" t="s">
        <v>38</v>
      </c>
      <c r="X12" s="9">
        <v>76</v>
      </c>
      <c r="Y12" s="9">
        <v>77</v>
      </c>
      <c r="Z12" s="18" t="s">
        <v>38</v>
      </c>
      <c r="AA12" s="18" t="s">
        <v>38</v>
      </c>
      <c r="AB12" s="9">
        <v>77</v>
      </c>
      <c r="AC12" s="18" t="s">
        <v>38</v>
      </c>
      <c r="AD12" s="9">
        <v>77</v>
      </c>
      <c r="AE12" s="13">
        <f t="shared" ref="AE12:AE23" si="17">U12*2+V12*1.5+X12*2+Y12*7.5+AB12*6+AD12*4</f>
        <v>1785</v>
      </c>
      <c r="AF12" s="13">
        <f t="shared" ref="AF12:AF23" si="18">2+1.5+2+7.5+6+4</f>
        <v>23</v>
      </c>
      <c r="AG12" s="13">
        <f t="shared" si="4"/>
        <v>77.6086956521739</v>
      </c>
      <c r="AH12" s="13">
        <f t="shared" si="5"/>
        <v>3658.5</v>
      </c>
      <c r="AI12" s="13">
        <f t="shared" si="6"/>
        <v>47.3</v>
      </c>
      <c r="AJ12" s="13">
        <f t="shared" si="7"/>
        <v>77.3467230443975</v>
      </c>
      <c r="AK12" s="13">
        <f>1</f>
        <v>1</v>
      </c>
      <c r="AL12" s="13">
        <f t="shared" si="9"/>
        <v>78.3467230443975</v>
      </c>
    </row>
    <row r="13" spans="1:38">
      <c r="A13" s="7">
        <v>10</v>
      </c>
      <c r="B13" s="17" t="s">
        <v>58</v>
      </c>
      <c r="C13" s="18" t="s">
        <v>59</v>
      </c>
      <c r="D13" s="9">
        <v>76</v>
      </c>
      <c r="E13" s="9">
        <v>69</v>
      </c>
      <c r="F13" s="18" t="s">
        <v>38</v>
      </c>
      <c r="G13" s="9">
        <v>86</v>
      </c>
      <c r="H13" s="9">
        <v>86</v>
      </c>
      <c r="I13" s="9">
        <v>83</v>
      </c>
      <c r="J13" s="9">
        <v>60</v>
      </c>
      <c r="K13" s="9">
        <v>86</v>
      </c>
      <c r="L13" s="18" t="s">
        <v>38</v>
      </c>
      <c r="M13" s="18" t="s">
        <v>38</v>
      </c>
      <c r="N13" s="9">
        <v>95</v>
      </c>
      <c r="O13" s="13">
        <f t="shared" si="12"/>
        <v>1935.5</v>
      </c>
      <c r="P13" s="13">
        <f t="shared" si="16"/>
        <v>24.3</v>
      </c>
      <c r="Q13" s="13">
        <f t="shared" si="2"/>
        <v>79.6502057613169</v>
      </c>
      <c r="S13" s="18" t="s">
        <v>58</v>
      </c>
      <c r="T13" s="18" t="s">
        <v>59</v>
      </c>
      <c r="U13" s="7">
        <v>79</v>
      </c>
      <c r="V13" s="7">
        <v>64</v>
      </c>
      <c r="W13" s="18" t="s">
        <v>38</v>
      </c>
      <c r="X13" s="9">
        <v>71</v>
      </c>
      <c r="Y13" s="9">
        <v>87</v>
      </c>
      <c r="Z13" s="18" t="s">
        <v>38</v>
      </c>
      <c r="AA13" s="18" t="s">
        <v>38</v>
      </c>
      <c r="AB13" s="9">
        <v>76</v>
      </c>
      <c r="AC13" s="18" t="s">
        <v>38</v>
      </c>
      <c r="AD13" s="9">
        <v>63</v>
      </c>
      <c r="AE13" s="13">
        <f t="shared" si="17"/>
        <v>1756.5</v>
      </c>
      <c r="AF13" s="13">
        <f t="shared" si="18"/>
        <v>23</v>
      </c>
      <c r="AG13" s="13">
        <f t="shared" si="4"/>
        <v>76.3695652173913</v>
      </c>
      <c r="AH13" s="13">
        <f t="shared" si="5"/>
        <v>3692</v>
      </c>
      <c r="AI13" s="13">
        <f t="shared" si="6"/>
        <v>47.3</v>
      </c>
      <c r="AJ13" s="13">
        <f t="shared" si="7"/>
        <v>78.0549682875264</v>
      </c>
      <c r="AK13" s="13">
        <f t="shared" si="14"/>
        <v>0</v>
      </c>
      <c r="AL13" s="13">
        <f t="shared" si="9"/>
        <v>78.0549682875264</v>
      </c>
    </row>
    <row r="14" spans="1:38">
      <c r="A14" s="7">
        <v>11</v>
      </c>
      <c r="B14" s="17" t="s">
        <v>60</v>
      </c>
      <c r="C14" s="18" t="s">
        <v>61</v>
      </c>
      <c r="D14" s="9">
        <v>76</v>
      </c>
      <c r="E14" s="9">
        <v>78</v>
      </c>
      <c r="F14" s="18" t="s">
        <v>38</v>
      </c>
      <c r="G14" s="9">
        <v>81</v>
      </c>
      <c r="H14" s="9">
        <v>84</v>
      </c>
      <c r="I14" s="9">
        <v>86</v>
      </c>
      <c r="J14" s="9">
        <v>64</v>
      </c>
      <c r="K14" s="18" t="s">
        <v>38</v>
      </c>
      <c r="L14" s="18" t="s">
        <v>38</v>
      </c>
      <c r="M14" s="18" t="s">
        <v>39</v>
      </c>
      <c r="N14" s="9">
        <v>65</v>
      </c>
      <c r="O14" s="13">
        <f t="shared" si="15"/>
        <v>1884.5</v>
      </c>
      <c r="P14" s="13">
        <f t="shared" si="16"/>
        <v>24.3</v>
      </c>
      <c r="Q14" s="13">
        <f t="shared" si="2"/>
        <v>77.5514403292181</v>
      </c>
      <c r="S14" s="18" t="s">
        <v>60</v>
      </c>
      <c r="T14" s="18" t="s">
        <v>61</v>
      </c>
      <c r="U14" s="7">
        <v>79</v>
      </c>
      <c r="V14" s="7">
        <v>83</v>
      </c>
      <c r="W14" s="18" t="s">
        <v>38</v>
      </c>
      <c r="X14" s="9">
        <v>77</v>
      </c>
      <c r="Y14" s="9">
        <v>80</v>
      </c>
      <c r="Z14" s="18" t="s">
        <v>38</v>
      </c>
      <c r="AA14" s="18" t="s">
        <v>38</v>
      </c>
      <c r="AB14" s="9">
        <v>84</v>
      </c>
      <c r="AC14" s="18" t="s">
        <v>38</v>
      </c>
      <c r="AD14" s="9">
        <v>65</v>
      </c>
      <c r="AE14" s="13">
        <f t="shared" si="17"/>
        <v>1800.5</v>
      </c>
      <c r="AF14" s="13">
        <f t="shared" si="18"/>
        <v>23</v>
      </c>
      <c r="AG14" s="13">
        <f t="shared" si="4"/>
        <v>78.2826086956522</v>
      </c>
      <c r="AH14" s="13">
        <f t="shared" si="5"/>
        <v>3685</v>
      </c>
      <c r="AI14" s="13">
        <f t="shared" si="6"/>
        <v>47.3</v>
      </c>
      <c r="AJ14" s="13">
        <f t="shared" si="7"/>
        <v>77.9069767441861</v>
      </c>
      <c r="AK14" s="13">
        <f t="shared" si="14"/>
        <v>0</v>
      </c>
      <c r="AL14" s="13">
        <f t="shared" si="9"/>
        <v>77.9069767441861</v>
      </c>
    </row>
    <row r="15" spans="1:38">
      <c r="A15" s="7">
        <v>12</v>
      </c>
      <c r="B15" s="17" t="s">
        <v>62</v>
      </c>
      <c r="C15" s="18" t="s">
        <v>63</v>
      </c>
      <c r="D15" s="9">
        <v>63</v>
      </c>
      <c r="E15" s="9">
        <v>63</v>
      </c>
      <c r="F15" s="9">
        <v>61</v>
      </c>
      <c r="G15" s="9">
        <v>83</v>
      </c>
      <c r="H15" s="9">
        <v>83</v>
      </c>
      <c r="I15" s="9">
        <v>80</v>
      </c>
      <c r="J15" s="9">
        <v>72</v>
      </c>
      <c r="K15" s="18" t="s">
        <v>38</v>
      </c>
      <c r="L15" s="18" t="s">
        <v>38</v>
      </c>
      <c r="M15" s="18" t="s">
        <v>39</v>
      </c>
      <c r="N15" s="9">
        <v>95</v>
      </c>
      <c r="O15" s="13">
        <f>D15*3+M15*2+N15*2+E15*2+G15*7.5+H15*3+I15*1.5+J15*3+F15*1.5</f>
        <v>1994</v>
      </c>
      <c r="P15" s="13">
        <f>3+2+7.8+3+1.5+3+2+2+1.5</f>
        <v>25.8</v>
      </c>
      <c r="Q15" s="13">
        <f t="shared" si="2"/>
        <v>77.2868217054263</v>
      </c>
      <c r="S15" s="18" t="s">
        <v>62</v>
      </c>
      <c r="T15" s="18" t="s">
        <v>63</v>
      </c>
      <c r="U15" s="7">
        <v>80</v>
      </c>
      <c r="V15" s="7">
        <v>73</v>
      </c>
      <c r="W15" s="18" t="s">
        <v>38</v>
      </c>
      <c r="X15" s="9">
        <v>74</v>
      </c>
      <c r="Y15" s="9">
        <v>86</v>
      </c>
      <c r="Z15" s="18" t="s">
        <v>38</v>
      </c>
      <c r="AA15" s="18" t="s">
        <v>38</v>
      </c>
      <c r="AB15" s="9">
        <v>72</v>
      </c>
      <c r="AC15" s="18" t="s">
        <v>38</v>
      </c>
      <c r="AD15" s="9">
        <v>75</v>
      </c>
      <c r="AE15" s="13">
        <f t="shared" si="17"/>
        <v>1794.5</v>
      </c>
      <c r="AF15" s="13">
        <f t="shared" si="18"/>
        <v>23</v>
      </c>
      <c r="AG15" s="13">
        <f t="shared" si="4"/>
        <v>78.0217391304348</v>
      </c>
      <c r="AH15" s="13">
        <f t="shared" si="5"/>
        <v>3788.5</v>
      </c>
      <c r="AI15" s="13">
        <f t="shared" si="6"/>
        <v>48.8</v>
      </c>
      <c r="AJ15" s="13">
        <f t="shared" si="7"/>
        <v>77.6331967213115</v>
      </c>
      <c r="AK15" s="13">
        <f t="shared" si="14"/>
        <v>0</v>
      </c>
      <c r="AL15" s="13">
        <f t="shared" si="9"/>
        <v>77.6331967213115</v>
      </c>
    </row>
    <row r="16" spans="1:38">
      <c r="A16" s="7">
        <v>13</v>
      </c>
      <c r="B16" s="17" t="s">
        <v>64</v>
      </c>
      <c r="C16" s="18" t="s">
        <v>65</v>
      </c>
      <c r="D16" s="9">
        <v>77</v>
      </c>
      <c r="E16" s="9">
        <v>71</v>
      </c>
      <c r="F16" s="18" t="s">
        <v>38</v>
      </c>
      <c r="G16" s="9">
        <v>80</v>
      </c>
      <c r="H16" s="9">
        <v>81</v>
      </c>
      <c r="I16" s="9">
        <v>77</v>
      </c>
      <c r="J16" s="9">
        <v>81</v>
      </c>
      <c r="K16" s="18" t="s">
        <v>38</v>
      </c>
      <c r="L16" s="18" t="s">
        <v>38</v>
      </c>
      <c r="M16" s="18" t="s">
        <v>66</v>
      </c>
      <c r="N16" s="9">
        <v>85</v>
      </c>
      <c r="O16" s="13">
        <f t="shared" si="15"/>
        <v>1914.5</v>
      </c>
      <c r="P16" s="13">
        <f t="shared" ref="P16:P23" si="19">3+2+7.8+3+1.5+3+2+2</f>
        <v>24.3</v>
      </c>
      <c r="Q16" s="13">
        <f t="shared" si="2"/>
        <v>78.7860082304527</v>
      </c>
      <c r="S16" s="18" t="s">
        <v>64</v>
      </c>
      <c r="T16" s="18" t="s">
        <v>65</v>
      </c>
      <c r="U16" s="7">
        <v>83</v>
      </c>
      <c r="V16" s="7">
        <v>80</v>
      </c>
      <c r="W16" s="18" t="s">
        <v>38</v>
      </c>
      <c r="X16" s="9">
        <v>76</v>
      </c>
      <c r="Y16" s="9">
        <v>78</v>
      </c>
      <c r="Z16" s="18" t="s">
        <v>38</v>
      </c>
      <c r="AA16" s="18" t="s">
        <v>38</v>
      </c>
      <c r="AB16" s="9">
        <v>71</v>
      </c>
      <c r="AC16" s="18" t="s">
        <v>38</v>
      </c>
      <c r="AD16" s="9">
        <v>77</v>
      </c>
      <c r="AE16" s="13">
        <f t="shared" si="17"/>
        <v>1757</v>
      </c>
      <c r="AF16" s="13">
        <f t="shared" si="18"/>
        <v>23</v>
      </c>
      <c r="AG16" s="13">
        <f t="shared" si="4"/>
        <v>76.3913043478261</v>
      </c>
      <c r="AH16" s="13">
        <f t="shared" si="5"/>
        <v>3671.5</v>
      </c>
      <c r="AI16" s="13">
        <f t="shared" si="6"/>
        <v>47.3</v>
      </c>
      <c r="AJ16" s="13">
        <f t="shared" si="7"/>
        <v>77.6215644820296</v>
      </c>
      <c r="AK16" s="13">
        <f t="shared" si="14"/>
        <v>0</v>
      </c>
      <c r="AL16" s="13">
        <f t="shared" si="9"/>
        <v>77.6215644820296</v>
      </c>
    </row>
    <row r="17" spans="1:38">
      <c r="A17" s="7">
        <v>14</v>
      </c>
      <c r="B17" s="17" t="s">
        <v>67</v>
      </c>
      <c r="C17" s="18" t="s">
        <v>68</v>
      </c>
      <c r="D17" s="9">
        <v>63</v>
      </c>
      <c r="E17" s="9">
        <v>75</v>
      </c>
      <c r="F17" s="18" t="s">
        <v>38</v>
      </c>
      <c r="G17" s="9">
        <v>85</v>
      </c>
      <c r="H17" s="9">
        <v>86</v>
      </c>
      <c r="I17" s="9">
        <v>83</v>
      </c>
      <c r="J17" s="9">
        <v>71</v>
      </c>
      <c r="K17" s="18" t="s">
        <v>38</v>
      </c>
      <c r="L17" s="18" t="s">
        <v>38</v>
      </c>
      <c r="M17" s="18" t="s">
        <v>57</v>
      </c>
      <c r="N17" s="9">
        <v>90</v>
      </c>
      <c r="O17" s="13">
        <f t="shared" si="15"/>
        <v>1902</v>
      </c>
      <c r="P17" s="13">
        <f t="shared" si="19"/>
        <v>24.3</v>
      </c>
      <c r="Q17" s="13">
        <f t="shared" si="2"/>
        <v>78.2716049382716</v>
      </c>
      <c r="S17" s="18" t="s">
        <v>67</v>
      </c>
      <c r="T17" s="18" t="s">
        <v>68</v>
      </c>
      <c r="U17" s="7">
        <v>60</v>
      </c>
      <c r="V17" s="7">
        <v>83</v>
      </c>
      <c r="W17" s="18" t="s">
        <v>38</v>
      </c>
      <c r="X17" s="9">
        <v>73</v>
      </c>
      <c r="Y17" s="9">
        <v>90</v>
      </c>
      <c r="Z17" s="18" t="s">
        <v>38</v>
      </c>
      <c r="AA17" s="18" t="s">
        <v>38</v>
      </c>
      <c r="AB17" s="9">
        <v>69</v>
      </c>
      <c r="AC17" s="18" t="s">
        <v>38</v>
      </c>
      <c r="AD17" s="9">
        <v>70</v>
      </c>
      <c r="AE17" s="13">
        <f t="shared" si="17"/>
        <v>1759.5</v>
      </c>
      <c r="AF17" s="13">
        <f t="shared" si="18"/>
        <v>23</v>
      </c>
      <c r="AG17" s="13">
        <f t="shared" si="4"/>
        <v>76.5</v>
      </c>
      <c r="AH17" s="13">
        <f t="shared" si="5"/>
        <v>3661.5</v>
      </c>
      <c r="AI17" s="13">
        <f t="shared" si="6"/>
        <v>47.3</v>
      </c>
      <c r="AJ17" s="13">
        <f t="shared" si="7"/>
        <v>77.4101479915433</v>
      </c>
      <c r="AK17" s="13">
        <f t="shared" si="14"/>
        <v>0</v>
      </c>
      <c r="AL17" s="13">
        <f t="shared" si="9"/>
        <v>77.4101479915433</v>
      </c>
    </row>
    <row r="18" spans="1:38">
      <c r="A18" s="10">
        <v>15</v>
      </c>
      <c r="B18" s="17" t="s">
        <v>69</v>
      </c>
      <c r="C18" s="19" t="s">
        <v>70</v>
      </c>
      <c r="D18" s="9">
        <v>69</v>
      </c>
      <c r="E18" s="9">
        <v>70</v>
      </c>
      <c r="F18" s="18" t="s">
        <v>38</v>
      </c>
      <c r="G18" s="9">
        <v>90</v>
      </c>
      <c r="H18" s="9">
        <v>83</v>
      </c>
      <c r="I18" s="9">
        <v>84</v>
      </c>
      <c r="J18" s="18" t="s">
        <v>71</v>
      </c>
      <c r="K18" s="18" t="s">
        <v>38</v>
      </c>
      <c r="L18" s="18" t="s">
        <v>38</v>
      </c>
      <c r="M18" s="18" t="s">
        <v>39</v>
      </c>
      <c r="N18" s="9">
        <v>75</v>
      </c>
      <c r="O18" s="13">
        <f t="shared" si="15"/>
        <v>1890</v>
      </c>
      <c r="P18" s="13">
        <f t="shared" si="19"/>
        <v>24.3</v>
      </c>
      <c r="Q18" s="13">
        <f t="shared" si="2"/>
        <v>77.7777777777778</v>
      </c>
      <c r="S18" s="18" t="s">
        <v>69</v>
      </c>
      <c r="T18" s="18" t="s">
        <v>70</v>
      </c>
      <c r="U18" s="7">
        <v>74</v>
      </c>
      <c r="V18" s="7">
        <v>73</v>
      </c>
      <c r="W18" s="18" t="s">
        <v>38</v>
      </c>
      <c r="X18" s="9">
        <v>75</v>
      </c>
      <c r="Y18" s="9">
        <v>88</v>
      </c>
      <c r="Z18" s="18" t="s">
        <v>38</v>
      </c>
      <c r="AA18" s="18" t="s">
        <v>38</v>
      </c>
      <c r="AB18" s="9">
        <v>63</v>
      </c>
      <c r="AC18" s="18" t="s">
        <v>38</v>
      </c>
      <c r="AD18" s="9">
        <v>75</v>
      </c>
      <c r="AE18" s="13">
        <f t="shared" si="17"/>
        <v>1745.5</v>
      </c>
      <c r="AF18" s="13">
        <f t="shared" si="18"/>
        <v>23</v>
      </c>
      <c r="AG18" s="13">
        <f t="shared" si="4"/>
        <v>75.8913043478261</v>
      </c>
      <c r="AH18" s="13">
        <f t="shared" si="5"/>
        <v>3635.5</v>
      </c>
      <c r="AI18" s="13">
        <f t="shared" si="6"/>
        <v>47.3</v>
      </c>
      <c r="AJ18" s="13">
        <f t="shared" si="7"/>
        <v>76.8604651162791</v>
      </c>
      <c r="AK18" s="13">
        <f t="shared" si="14"/>
        <v>0</v>
      </c>
      <c r="AL18" s="13">
        <f t="shared" si="9"/>
        <v>76.8604651162791</v>
      </c>
    </row>
    <row r="19" spans="1:38">
      <c r="A19" s="7">
        <v>16</v>
      </c>
      <c r="B19" s="17" t="s">
        <v>72</v>
      </c>
      <c r="C19" s="18" t="s">
        <v>73</v>
      </c>
      <c r="D19" s="9">
        <v>75</v>
      </c>
      <c r="E19" s="9">
        <v>60</v>
      </c>
      <c r="F19" s="18" t="s">
        <v>38</v>
      </c>
      <c r="G19" s="9">
        <v>87</v>
      </c>
      <c r="H19" s="9">
        <v>72</v>
      </c>
      <c r="I19" s="9">
        <v>84</v>
      </c>
      <c r="J19" s="9">
        <v>60</v>
      </c>
      <c r="K19" s="18" t="s">
        <v>38</v>
      </c>
      <c r="L19" s="18" t="s">
        <v>38</v>
      </c>
      <c r="M19" s="18" t="s">
        <v>39</v>
      </c>
      <c r="N19" s="9">
        <v>85</v>
      </c>
      <c r="O19" s="13">
        <f t="shared" si="15"/>
        <v>1879.5</v>
      </c>
      <c r="P19" s="13">
        <f t="shared" si="19"/>
        <v>24.3</v>
      </c>
      <c r="Q19" s="13">
        <f t="shared" si="2"/>
        <v>77.3456790123457</v>
      </c>
      <c r="S19" s="18" t="s">
        <v>72</v>
      </c>
      <c r="T19" s="18" t="s">
        <v>73</v>
      </c>
      <c r="U19" s="7">
        <v>73</v>
      </c>
      <c r="V19" s="7">
        <v>60</v>
      </c>
      <c r="W19" s="18" t="s">
        <v>38</v>
      </c>
      <c r="X19" s="9">
        <v>83</v>
      </c>
      <c r="Y19" s="9">
        <v>88</v>
      </c>
      <c r="Z19" s="18" t="s">
        <v>38</v>
      </c>
      <c r="AA19" s="18" t="s">
        <v>38</v>
      </c>
      <c r="AB19" s="9">
        <v>64</v>
      </c>
      <c r="AC19" s="18" t="s">
        <v>38</v>
      </c>
      <c r="AD19" s="9">
        <v>74</v>
      </c>
      <c r="AE19" s="13">
        <f t="shared" si="17"/>
        <v>1742</v>
      </c>
      <c r="AF19" s="13">
        <f t="shared" si="18"/>
        <v>23</v>
      </c>
      <c r="AG19" s="13">
        <f t="shared" si="4"/>
        <v>75.7391304347826</v>
      </c>
      <c r="AH19" s="13">
        <f t="shared" si="5"/>
        <v>3621.5</v>
      </c>
      <c r="AI19" s="13">
        <f t="shared" si="6"/>
        <v>47.3</v>
      </c>
      <c r="AJ19" s="13">
        <f t="shared" si="7"/>
        <v>76.5644820295983</v>
      </c>
      <c r="AK19" s="13">
        <f t="shared" si="14"/>
        <v>0</v>
      </c>
      <c r="AL19" s="13">
        <f t="shared" si="9"/>
        <v>76.5644820295983</v>
      </c>
    </row>
    <row r="20" spans="1:38">
      <c r="A20" s="7">
        <v>17</v>
      </c>
      <c r="B20" s="17" t="s">
        <v>74</v>
      </c>
      <c r="C20" s="18" t="s">
        <v>75</v>
      </c>
      <c r="D20" s="9">
        <v>76</v>
      </c>
      <c r="E20" s="9">
        <v>80</v>
      </c>
      <c r="F20" s="18" t="s">
        <v>38</v>
      </c>
      <c r="G20" s="9">
        <v>86</v>
      </c>
      <c r="H20" s="9">
        <v>87</v>
      </c>
      <c r="I20" s="9">
        <v>73</v>
      </c>
      <c r="J20" s="9">
        <v>70</v>
      </c>
      <c r="K20" s="9">
        <v>81</v>
      </c>
      <c r="L20" s="18" t="s">
        <v>38</v>
      </c>
      <c r="M20" s="18" t="s">
        <v>38</v>
      </c>
      <c r="N20" s="9">
        <v>70</v>
      </c>
      <c r="O20" s="13">
        <f>D20*3+N20*2+E20*2+G20*7.5+H20*3+I20*1.5+J20*3+K20*2</f>
        <v>1915.5</v>
      </c>
      <c r="P20" s="13">
        <f t="shared" si="19"/>
        <v>24.3</v>
      </c>
      <c r="Q20" s="13">
        <f t="shared" si="2"/>
        <v>78.8271604938272</v>
      </c>
      <c r="S20" s="18" t="s">
        <v>74</v>
      </c>
      <c r="T20" s="18" t="s">
        <v>75</v>
      </c>
      <c r="U20" s="7">
        <v>79</v>
      </c>
      <c r="V20" s="7">
        <v>81</v>
      </c>
      <c r="W20" s="18" t="s">
        <v>38</v>
      </c>
      <c r="X20" s="9">
        <v>74</v>
      </c>
      <c r="Y20" s="9">
        <v>80</v>
      </c>
      <c r="Z20" s="18" t="s">
        <v>38</v>
      </c>
      <c r="AA20" s="18" t="s">
        <v>38</v>
      </c>
      <c r="AB20" s="9">
        <v>71</v>
      </c>
      <c r="AC20" s="18" t="s">
        <v>38</v>
      </c>
      <c r="AD20" s="9">
        <v>63</v>
      </c>
      <c r="AE20" s="13">
        <f t="shared" si="17"/>
        <v>1705.5</v>
      </c>
      <c r="AF20" s="13">
        <f t="shared" si="18"/>
        <v>23</v>
      </c>
      <c r="AG20" s="13">
        <f t="shared" si="4"/>
        <v>74.1521739130435</v>
      </c>
      <c r="AH20" s="13">
        <f t="shared" si="5"/>
        <v>3621</v>
      </c>
      <c r="AI20" s="13">
        <f t="shared" si="6"/>
        <v>47.3</v>
      </c>
      <c r="AJ20" s="13">
        <f t="shared" si="7"/>
        <v>76.553911205074</v>
      </c>
      <c r="AK20" s="13">
        <f t="shared" si="14"/>
        <v>0</v>
      </c>
      <c r="AL20" s="13">
        <f t="shared" si="9"/>
        <v>76.553911205074</v>
      </c>
    </row>
    <row r="21" spans="1:38">
      <c r="A21" s="7">
        <v>18</v>
      </c>
      <c r="B21" s="17" t="s">
        <v>76</v>
      </c>
      <c r="C21" s="18" t="s">
        <v>77</v>
      </c>
      <c r="D21" s="9">
        <v>63</v>
      </c>
      <c r="E21" s="9">
        <v>60</v>
      </c>
      <c r="F21" s="18" t="s">
        <v>38</v>
      </c>
      <c r="G21" s="9">
        <v>89</v>
      </c>
      <c r="H21" s="9">
        <v>88</v>
      </c>
      <c r="I21" s="9">
        <v>83</v>
      </c>
      <c r="J21" s="9">
        <v>62</v>
      </c>
      <c r="K21" s="9">
        <v>83</v>
      </c>
      <c r="L21" s="18" t="s">
        <v>38</v>
      </c>
      <c r="M21" s="18" t="s">
        <v>66</v>
      </c>
      <c r="N21" s="18" t="s">
        <v>38</v>
      </c>
      <c r="O21" s="13">
        <f>D21*3+M21*2+E21*2+G21*7.5+H21*3+I21*1.5+J21*3+K21*2</f>
        <v>1887</v>
      </c>
      <c r="P21" s="13">
        <f t="shared" si="19"/>
        <v>24.3</v>
      </c>
      <c r="Q21" s="13">
        <f t="shared" si="2"/>
        <v>77.6543209876543</v>
      </c>
      <c r="S21" s="18" t="s">
        <v>76</v>
      </c>
      <c r="T21" s="18" t="s">
        <v>77</v>
      </c>
      <c r="U21" s="7">
        <v>63</v>
      </c>
      <c r="V21" s="7">
        <v>83</v>
      </c>
      <c r="W21" s="18" t="s">
        <v>38</v>
      </c>
      <c r="X21" s="9">
        <v>67</v>
      </c>
      <c r="Y21" s="9">
        <v>85</v>
      </c>
      <c r="Z21" s="18" t="s">
        <v>38</v>
      </c>
      <c r="AA21" s="18" t="s">
        <v>38</v>
      </c>
      <c r="AB21" s="9">
        <v>65</v>
      </c>
      <c r="AC21" s="18" t="s">
        <v>38</v>
      </c>
      <c r="AD21" s="9">
        <v>79</v>
      </c>
      <c r="AE21" s="13">
        <f t="shared" si="17"/>
        <v>1728</v>
      </c>
      <c r="AF21" s="13">
        <f t="shared" si="18"/>
        <v>23</v>
      </c>
      <c r="AG21" s="13">
        <f t="shared" si="4"/>
        <v>75.1304347826087</v>
      </c>
      <c r="AH21" s="13">
        <f t="shared" si="5"/>
        <v>3615</v>
      </c>
      <c r="AI21" s="13">
        <f t="shared" si="6"/>
        <v>47.3</v>
      </c>
      <c r="AJ21" s="13">
        <f t="shared" si="7"/>
        <v>76.4270613107822</v>
      </c>
      <c r="AK21" s="13">
        <f t="shared" si="14"/>
        <v>0</v>
      </c>
      <c r="AL21" s="13">
        <f t="shared" si="9"/>
        <v>76.4270613107822</v>
      </c>
    </row>
    <row r="22" spans="1:38">
      <c r="A22" s="10">
        <v>19</v>
      </c>
      <c r="B22" s="17" t="s">
        <v>78</v>
      </c>
      <c r="C22" s="19" t="s">
        <v>79</v>
      </c>
      <c r="D22" s="9">
        <v>76</v>
      </c>
      <c r="E22" s="9">
        <v>79</v>
      </c>
      <c r="F22" s="18" t="s">
        <v>38</v>
      </c>
      <c r="G22" s="9">
        <v>83</v>
      </c>
      <c r="H22" s="9">
        <v>80</v>
      </c>
      <c r="I22" s="9">
        <v>78</v>
      </c>
      <c r="J22" s="18" t="s">
        <v>80</v>
      </c>
      <c r="K22" s="9">
        <v>83</v>
      </c>
      <c r="L22" s="18" t="s">
        <v>38</v>
      </c>
      <c r="M22" s="18" t="s">
        <v>38</v>
      </c>
      <c r="N22" s="9">
        <v>88</v>
      </c>
      <c r="O22" s="13">
        <f>D22*3+N22*2+E22*2+G22*7.5+H22*3+I22*1.5+J22*3+K22*2</f>
        <v>1863.5</v>
      </c>
      <c r="P22" s="13">
        <f t="shared" si="19"/>
        <v>24.3</v>
      </c>
      <c r="Q22" s="13">
        <f t="shared" si="2"/>
        <v>76.6872427983539</v>
      </c>
      <c r="S22" s="18" t="s">
        <v>78</v>
      </c>
      <c r="T22" s="18" t="s">
        <v>79</v>
      </c>
      <c r="U22" s="7">
        <v>75</v>
      </c>
      <c r="V22" s="7">
        <v>91</v>
      </c>
      <c r="W22" s="18" t="s">
        <v>38</v>
      </c>
      <c r="X22" s="9">
        <v>76</v>
      </c>
      <c r="Y22" s="9">
        <v>84</v>
      </c>
      <c r="Z22" s="18" t="s">
        <v>38</v>
      </c>
      <c r="AA22" s="18" t="s">
        <v>38</v>
      </c>
      <c r="AB22" s="9">
        <v>63</v>
      </c>
      <c r="AC22" s="18" t="s">
        <v>38</v>
      </c>
      <c r="AD22" s="9">
        <v>75</v>
      </c>
      <c r="AE22" s="13">
        <f t="shared" si="17"/>
        <v>1746.5</v>
      </c>
      <c r="AF22" s="13">
        <f t="shared" si="18"/>
        <v>23</v>
      </c>
      <c r="AG22" s="13">
        <f t="shared" si="4"/>
        <v>75.9347826086957</v>
      </c>
      <c r="AH22" s="13">
        <f t="shared" si="5"/>
        <v>3610</v>
      </c>
      <c r="AI22" s="13">
        <f t="shared" si="6"/>
        <v>47.3</v>
      </c>
      <c r="AJ22" s="13">
        <f t="shared" si="7"/>
        <v>76.3213530655391</v>
      </c>
      <c r="AK22" s="13">
        <f t="shared" si="14"/>
        <v>0</v>
      </c>
      <c r="AL22" s="13">
        <f t="shared" si="9"/>
        <v>76.3213530655391</v>
      </c>
    </row>
    <row r="23" spans="1:38">
      <c r="A23" s="7">
        <v>20</v>
      </c>
      <c r="B23" s="17" t="s">
        <v>81</v>
      </c>
      <c r="C23" s="18" t="s">
        <v>82</v>
      </c>
      <c r="D23" s="9">
        <v>63</v>
      </c>
      <c r="E23" s="9">
        <v>71</v>
      </c>
      <c r="F23" s="18" t="s">
        <v>38</v>
      </c>
      <c r="G23" s="9">
        <v>88</v>
      </c>
      <c r="H23" s="9">
        <v>78</v>
      </c>
      <c r="I23" s="9">
        <v>84</v>
      </c>
      <c r="J23" s="9">
        <v>60</v>
      </c>
      <c r="K23" s="18" t="s">
        <v>38</v>
      </c>
      <c r="L23" s="18" t="s">
        <v>38</v>
      </c>
      <c r="M23" s="18" t="s">
        <v>39</v>
      </c>
      <c r="N23" s="9">
        <v>87</v>
      </c>
      <c r="O23" s="13">
        <f t="shared" ref="O23:O26" si="20">D23*3+M23*2+N23*2+E23*2+G23*7.5+H23*3+I23*1.5+J23*3</f>
        <v>1895</v>
      </c>
      <c r="P23" s="13">
        <f t="shared" si="19"/>
        <v>24.3</v>
      </c>
      <c r="Q23" s="13">
        <f t="shared" si="2"/>
        <v>77.9835390946502</v>
      </c>
      <c r="S23" s="18" t="s">
        <v>81</v>
      </c>
      <c r="T23" s="18" t="s">
        <v>82</v>
      </c>
      <c r="U23" s="7">
        <v>71</v>
      </c>
      <c r="V23" s="7">
        <v>72</v>
      </c>
      <c r="W23" s="18" t="s">
        <v>38</v>
      </c>
      <c r="X23" s="9">
        <v>80</v>
      </c>
      <c r="Y23" s="9">
        <v>86</v>
      </c>
      <c r="Z23" s="18" t="s">
        <v>38</v>
      </c>
      <c r="AA23" s="18" t="s">
        <v>38</v>
      </c>
      <c r="AB23" s="9">
        <v>62</v>
      </c>
      <c r="AC23" s="18" t="s">
        <v>38</v>
      </c>
      <c r="AD23" s="9">
        <v>71</v>
      </c>
      <c r="AE23" s="13">
        <f t="shared" si="17"/>
        <v>1711</v>
      </c>
      <c r="AF23" s="13">
        <f t="shared" si="18"/>
        <v>23</v>
      </c>
      <c r="AG23" s="13">
        <f t="shared" si="4"/>
        <v>74.3913043478261</v>
      </c>
      <c r="AH23" s="13">
        <f t="shared" si="5"/>
        <v>3606</v>
      </c>
      <c r="AI23" s="13">
        <f t="shared" si="6"/>
        <v>47.3</v>
      </c>
      <c r="AJ23" s="13">
        <f t="shared" si="7"/>
        <v>76.2367864693446</v>
      </c>
      <c r="AK23" s="13">
        <f t="shared" si="14"/>
        <v>0</v>
      </c>
      <c r="AL23" s="13">
        <f t="shared" si="9"/>
        <v>76.2367864693446</v>
      </c>
    </row>
    <row r="24" spans="1:38">
      <c r="A24" s="7">
        <v>21</v>
      </c>
      <c r="B24" s="17" t="s">
        <v>83</v>
      </c>
      <c r="C24" s="18" t="s">
        <v>84</v>
      </c>
      <c r="D24" s="9">
        <v>77</v>
      </c>
      <c r="E24" s="9">
        <v>64</v>
      </c>
      <c r="F24" s="9">
        <v>80</v>
      </c>
      <c r="G24" s="9">
        <v>74</v>
      </c>
      <c r="H24" s="9">
        <v>75</v>
      </c>
      <c r="I24" s="9">
        <v>73</v>
      </c>
      <c r="J24" s="9">
        <v>81</v>
      </c>
      <c r="K24" s="18" t="s">
        <v>38</v>
      </c>
      <c r="L24" s="18" t="s">
        <v>38</v>
      </c>
      <c r="M24" s="18" t="s">
        <v>38</v>
      </c>
      <c r="N24" s="9">
        <v>78</v>
      </c>
      <c r="O24" s="13">
        <f>D24*3+N24*2+E24*2+G24*7.5+H24*3+I24*1.5+J24*3+F24*1.5</f>
        <v>1767.5</v>
      </c>
      <c r="P24" s="13">
        <f>3+2+7.8+3+1.5+3+2+1.5</f>
        <v>23.8</v>
      </c>
      <c r="Q24" s="13">
        <f t="shared" si="2"/>
        <v>74.2647058823529</v>
      </c>
      <c r="S24" s="18" t="s">
        <v>83</v>
      </c>
      <c r="T24" s="18" t="s">
        <v>84</v>
      </c>
      <c r="U24" s="7">
        <v>73</v>
      </c>
      <c r="V24" s="7">
        <v>79</v>
      </c>
      <c r="W24" s="18" t="s">
        <v>38</v>
      </c>
      <c r="X24" s="9">
        <v>87</v>
      </c>
      <c r="Y24" s="9">
        <v>82</v>
      </c>
      <c r="Z24" s="18" t="s">
        <v>38</v>
      </c>
      <c r="AA24" s="18" t="s">
        <v>38</v>
      </c>
      <c r="AB24" s="9">
        <v>67</v>
      </c>
      <c r="AC24" s="9">
        <v>93</v>
      </c>
      <c r="AD24" s="9">
        <v>76</v>
      </c>
      <c r="AE24" s="13">
        <f>U24*2+V24*1.5+X24*2+Y24*7.5+AB24*6+AD24*4+AC24*2</f>
        <v>1945.5</v>
      </c>
      <c r="AF24" s="13">
        <f>2+1.5+2+7.5+6+4+2</f>
        <v>25</v>
      </c>
      <c r="AG24" s="13">
        <f t="shared" si="4"/>
        <v>77.82</v>
      </c>
      <c r="AH24" s="13">
        <f t="shared" si="5"/>
        <v>3713</v>
      </c>
      <c r="AI24" s="13">
        <f t="shared" si="6"/>
        <v>48.8</v>
      </c>
      <c r="AJ24" s="13">
        <f t="shared" si="7"/>
        <v>76.0860655737705</v>
      </c>
      <c r="AK24" s="13">
        <f t="shared" si="14"/>
        <v>0</v>
      </c>
      <c r="AL24" s="13">
        <f t="shared" si="9"/>
        <v>76.0860655737705</v>
      </c>
    </row>
    <row r="25" spans="1:38">
      <c r="A25" s="7">
        <v>22</v>
      </c>
      <c r="B25" s="17" t="s">
        <v>85</v>
      </c>
      <c r="C25" s="18" t="s">
        <v>86</v>
      </c>
      <c r="D25" s="9">
        <v>71</v>
      </c>
      <c r="E25" s="9">
        <v>72</v>
      </c>
      <c r="F25" s="18" t="s">
        <v>38</v>
      </c>
      <c r="G25" s="9">
        <v>80</v>
      </c>
      <c r="H25" s="9">
        <v>87</v>
      </c>
      <c r="I25" s="9">
        <v>73</v>
      </c>
      <c r="J25" s="9">
        <v>61</v>
      </c>
      <c r="K25" s="18" t="s">
        <v>38</v>
      </c>
      <c r="L25" s="18" t="s">
        <v>38</v>
      </c>
      <c r="M25" s="18" t="s">
        <v>39</v>
      </c>
      <c r="N25" s="9">
        <v>95</v>
      </c>
      <c r="O25" s="13">
        <f t="shared" si="20"/>
        <v>1890.5</v>
      </c>
      <c r="P25" s="13">
        <f t="shared" ref="P25:P30" si="21">3+2+7.8+3+1.5+3+2+2</f>
        <v>24.3</v>
      </c>
      <c r="Q25" s="13">
        <f t="shared" si="2"/>
        <v>77.798353909465</v>
      </c>
      <c r="S25" s="18" t="s">
        <v>85</v>
      </c>
      <c r="T25" s="18" t="s">
        <v>86</v>
      </c>
      <c r="U25" s="7">
        <v>75</v>
      </c>
      <c r="V25" s="7">
        <v>79</v>
      </c>
      <c r="W25" s="18" t="s">
        <v>38</v>
      </c>
      <c r="X25" s="9">
        <v>77</v>
      </c>
      <c r="Y25" s="9">
        <v>78</v>
      </c>
      <c r="Z25" s="18" t="s">
        <v>38</v>
      </c>
      <c r="AA25" s="18" t="s">
        <v>38</v>
      </c>
      <c r="AB25" s="9">
        <v>66</v>
      </c>
      <c r="AC25" s="18" t="s">
        <v>38</v>
      </c>
      <c r="AD25" s="9">
        <v>75</v>
      </c>
      <c r="AE25" s="13">
        <f t="shared" ref="AE25:AE30" si="22">U25*2+V25*1.5+X25*2+Y25*7.5+AB25*6+AD25*4</f>
        <v>1703.5</v>
      </c>
      <c r="AF25" s="13">
        <f t="shared" ref="AF25:AF30" si="23">2+1.5+2+7.5+6+4</f>
        <v>23</v>
      </c>
      <c r="AG25" s="13">
        <f t="shared" si="4"/>
        <v>74.0652173913043</v>
      </c>
      <c r="AH25" s="13">
        <f t="shared" si="5"/>
        <v>3594</v>
      </c>
      <c r="AI25" s="13">
        <f t="shared" si="6"/>
        <v>47.3</v>
      </c>
      <c r="AJ25" s="13">
        <f t="shared" si="7"/>
        <v>75.9830866807611</v>
      </c>
      <c r="AK25" s="13">
        <f t="shared" si="14"/>
        <v>0</v>
      </c>
      <c r="AL25" s="13">
        <f t="shared" si="9"/>
        <v>75.9830866807611</v>
      </c>
    </row>
    <row r="26" spans="1:38">
      <c r="A26" s="10">
        <v>23</v>
      </c>
      <c r="B26" s="17" t="s">
        <v>87</v>
      </c>
      <c r="C26" s="19" t="s">
        <v>88</v>
      </c>
      <c r="D26" s="9">
        <v>61</v>
      </c>
      <c r="E26" s="9">
        <v>65</v>
      </c>
      <c r="F26" s="18" t="s">
        <v>38</v>
      </c>
      <c r="G26" s="9">
        <v>86</v>
      </c>
      <c r="H26" s="9">
        <v>81</v>
      </c>
      <c r="I26" s="9">
        <v>80</v>
      </c>
      <c r="J26" s="18" t="s">
        <v>80</v>
      </c>
      <c r="K26" s="18" t="s">
        <v>38</v>
      </c>
      <c r="L26" s="18" t="s">
        <v>38</v>
      </c>
      <c r="M26" s="18" t="s">
        <v>39</v>
      </c>
      <c r="N26" s="9">
        <v>90</v>
      </c>
      <c r="O26" s="13">
        <f t="shared" si="20"/>
        <v>1847</v>
      </c>
      <c r="P26" s="13">
        <f t="shared" si="21"/>
        <v>24.3</v>
      </c>
      <c r="Q26" s="13">
        <f t="shared" si="2"/>
        <v>76.0082304526749</v>
      </c>
      <c r="S26" s="18" t="s">
        <v>87</v>
      </c>
      <c r="T26" s="18" t="s">
        <v>88</v>
      </c>
      <c r="U26" s="7">
        <v>76</v>
      </c>
      <c r="V26" s="7">
        <v>72</v>
      </c>
      <c r="W26" s="18" t="s">
        <v>38</v>
      </c>
      <c r="X26" s="9">
        <v>75</v>
      </c>
      <c r="Y26" s="9">
        <v>83</v>
      </c>
      <c r="Z26" s="18" t="s">
        <v>38</v>
      </c>
      <c r="AA26" s="18" t="s">
        <v>38</v>
      </c>
      <c r="AB26" s="9">
        <v>69</v>
      </c>
      <c r="AC26" s="18" t="s">
        <v>38</v>
      </c>
      <c r="AD26" s="9">
        <v>75</v>
      </c>
      <c r="AE26" s="13">
        <f t="shared" si="22"/>
        <v>1746.5</v>
      </c>
      <c r="AF26" s="13">
        <f t="shared" si="23"/>
        <v>23</v>
      </c>
      <c r="AG26" s="13">
        <f t="shared" si="4"/>
        <v>75.9347826086957</v>
      </c>
      <c r="AH26" s="13">
        <f t="shared" si="5"/>
        <v>3593.5</v>
      </c>
      <c r="AI26" s="13">
        <f t="shared" si="6"/>
        <v>47.3</v>
      </c>
      <c r="AJ26" s="13">
        <f t="shared" si="7"/>
        <v>75.9725158562368</v>
      </c>
      <c r="AK26" s="13">
        <f t="shared" si="14"/>
        <v>0</v>
      </c>
      <c r="AL26" s="13">
        <f t="shared" si="9"/>
        <v>75.9725158562368</v>
      </c>
    </row>
    <row r="27" spans="1:38">
      <c r="A27" s="7">
        <v>24</v>
      </c>
      <c r="B27" s="17" t="s">
        <v>89</v>
      </c>
      <c r="C27" s="18" t="s">
        <v>90</v>
      </c>
      <c r="D27" s="9">
        <v>71</v>
      </c>
      <c r="E27" s="9">
        <v>71</v>
      </c>
      <c r="F27" s="18" t="s">
        <v>38</v>
      </c>
      <c r="G27" s="9">
        <v>80</v>
      </c>
      <c r="H27" s="9">
        <v>83</v>
      </c>
      <c r="I27" s="9">
        <v>78</v>
      </c>
      <c r="J27" s="9">
        <v>70</v>
      </c>
      <c r="K27" s="18" t="s">
        <v>38</v>
      </c>
      <c r="L27" s="18" t="s">
        <v>38</v>
      </c>
      <c r="M27" s="18" t="s">
        <v>38</v>
      </c>
      <c r="N27" s="9">
        <v>65</v>
      </c>
      <c r="O27" s="13">
        <f>D27*3+N27*2+E27*2+G27*7.5+H27*3+I27*1.5+J27*3</f>
        <v>1661</v>
      </c>
      <c r="P27" s="13">
        <f>3+2+7.8+3+1.5+3+2</f>
        <v>22.3</v>
      </c>
      <c r="Q27" s="13">
        <f t="shared" si="2"/>
        <v>74.4843049327354</v>
      </c>
      <c r="S27" s="18" t="s">
        <v>89</v>
      </c>
      <c r="T27" s="18" t="s">
        <v>90</v>
      </c>
      <c r="U27" s="7">
        <v>73</v>
      </c>
      <c r="V27" s="7">
        <v>81</v>
      </c>
      <c r="W27" s="18" t="s">
        <v>38</v>
      </c>
      <c r="X27" s="9">
        <v>75</v>
      </c>
      <c r="Y27" s="9">
        <v>81</v>
      </c>
      <c r="Z27" s="18" t="s">
        <v>38</v>
      </c>
      <c r="AA27" s="18" t="s">
        <v>38</v>
      </c>
      <c r="AB27" s="9">
        <v>70</v>
      </c>
      <c r="AC27" s="9">
        <v>91</v>
      </c>
      <c r="AD27" s="9">
        <v>76</v>
      </c>
      <c r="AE27" s="13">
        <f>U27*2+V27*1.5+X27*2+Y27*7.5+AB27*6+AD27*4+AC27*2</f>
        <v>1931</v>
      </c>
      <c r="AF27" s="13">
        <f>2+1.5+2+7.5+6+4+2</f>
        <v>25</v>
      </c>
      <c r="AG27" s="13">
        <f t="shared" si="4"/>
        <v>77.24</v>
      </c>
      <c r="AH27" s="13">
        <f t="shared" si="5"/>
        <v>3592</v>
      </c>
      <c r="AI27" s="13">
        <f t="shared" si="6"/>
        <v>47.3</v>
      </c>
      <c r="AJ27" s="13">
        <f t="shared" si="7"/>
        <v>75.9408033826639</v>
      </c>
      <c r="AK27" s="13">
        <f t="shared" si="14"/>
        <v>0</v>
      </c>
      <c r="AL27" s="13">
        <f t="shared" si="9"/>
        <v>75.9408033826639</v>
      </c>
    </row>
    <row r="28" spans="1:38">
      <c r="A28" s="7">
        <v>25</v>
      </c>
      <c r="B28" s="17" t="s">
        <v>91</v>
      </c>
      <c r="C28" s="18" t="s">
        <v>92</v>
      </c>
      <c r="D28" s="9">
        <v>64</v>
      </c>
      <c r="E28" s="9">
        <v>69</v>
      </c>
      <c r="F28" s="18" t="s">
        <v>38</v>
      </c>
      <c r="G28" s="9">
        <v>80</v>
      </c>
      <c r="H28" s="9">
        <v>86</v>
      </c>
      <c r="I28" s="9">
        <v>84</v>
      </c>
      <c r="J28" s="9">
        <v>63</v>
      </c>
      <c r="K28" s="18" t="s">
        <v>38</v>
      </c>
      <c r="L28" s="18" t="s">
        <v>38</v>
      </c>
      <c r="M28" s="18" t="s">
        <v>66</v>
      </c>
      <c r="N28" s="9">
        <v>90</v>
      </c>
      <c r="O28" s="13">
        <f>D28*3+M28*2+N28*2+E28*2+G28*7.5+H28*3+I28*1.5+J28*3</f>
        <v>1853</v>
      </c>
      <c r="P28" s="13">
        <f t="shared" si="21"/>
        <v>24.3</v>
      </c>
      <c r="Q28" s="13">
        <f t="shared" si="2"/>
        <v>76.2551440329218</v>
      </c>
      <c r="S28" s="18" t="s">
        <v>91</v>
      </c>
      <c r="T28" s="18" t="s">
        <v>92</v>
      </c>
      <c r="U28" s="7">
        <v>91</v>
      </c>
      <c r="V28" s="7">
        <v>86</v>
      </c>
      <c r="W28" s="18" t="s">
        <v>38</v>
      </c>
      <c r="X28" s="9">
        <v>63</v>
      </c>
      <c r="Y28" s="9">
        <v>73</v>
      </c>
      <c r="Z28" s="18" t="s">
        <v>38</v>
      </c>
      <c r="AA28" s="18" t="s">
        <v>38</v>
      </c>
      <c r="AB28" s="9">
        <v>74</v>
      </c>
      <c r="AC28" s="18" t="s">
        <v>38</v>
      </c>
      <c r="AD28" s="9">
        <v>77</v>
      </c>
      <c r="AE28" s="13">
        <f t="shared" si="22"/>
        <v>1736.5</v>
      </c>
      <c r="AF28" s="13">
        <f t="shared" si="23"/>
        <v>23</v>
      </c>
      <c r="AG28" s="13">
        <f t="shared" si="4"/>
        <v>75.5</v>
      </c>
      <c r="AH28" s="13">
        <f t="shared" si="5"/>
        <v>3589.5</v>
      </c>
      <c r="AI28" s="13">
        <f t="shared" si="6"/>
        <v>47.3</v>
      </c>
      <c r="AJ28" s="13">
        <f t="shared" si="7"/>
        <v>75.8879492600423</v>
      </c>
      <c r="AK28" s="13">
        <f t="shared" si="14"/>
        <v>0</v>
      </c>
      <c r="AL28" s="13">
        <f t="shared" si="9"/>
        <v>75.8879492600423</v>
      </c>
    </row>
    <row r="29" spans="1:38">
      <c r="A29" s="7">
        <v>26</v>
      </c>
      <c r="B29" s="17" t="s">
        <v>93</v>
      </c>
      <c r="C29" s="18" t="s">
        <v>94</v>
      </c>
      <c r="D29" s="9">
        <v>75</v>
      </c>
      <c r="E29" s="9">
        <v>71</v>
      </c>
      <c r="F29" s="18" t="s">
        <v>38</v>
      </c>
      <c r="G29" s="9">
        <v>78</v>
      </c>
      <c r="H29" s="9">
        <v>78</v>
      </c>
      <c r="I29" s="9">
        <v>84</v>
      </c>
      <c r="J29" s="9">
        <v>77</v>
      </c>
      <c r="K29" s="18" t="s">
        <v>38</v>
      </c>
      <c r="L29" s="18" t="s">
        <v>38</v>
      </c>
      <c r="M29" s="18" t="s">
        <v>66</v>
      </c>
      <c r="N29" s="9">
        <v>80</v>
      </c>
      <c r="O29" s="13">
        <f>D29*3+M29*2+N29*2+E29*2+G29*7.5+H29*3+I29*1.5+J29*3</f>
        <v>1873</v>
      </c>
      <c r="P29" s="13">
        <f t="shared" si="21"/>
        <v>24.3</v>
      </c>
      <c r="Q29" s="13">
        <f t="shared" si="2"/>
        <v>77.0781893004115</v>
      </c>
      <c r="S29" s="18" t="s">
        <v>93</v>
      </c>
      <c r="T29" s="18" t="s">
        <v>94</v>
      </c>
      <c r="U29" s="7">
        <v>79</v>
      </c>
      <c r="V29" s="7">
        <v>72</v>
      </c>
      <c r="W29" s="18" t="s">
        <v>38</v>
      </c>
      <c r="X29" s="9">
        <v>75</v>
      </c>
      <c r="Y29" s="9">
        <v>82</v>
      </c>
      <c r="Z29" s="18" t="s">
        <v>38</v>
      </c>
      <c r="AA29" s="18" t="s">
        <v>38</v>
      </c>
      <c r="AB29" s="9">
        <v>72</v>
      </c>
      <c r="AC29" s="18" t="s">
        <v>38</v>
      </c>
      <c r="AD29" s="9">
        <v>60</v>
      </c>
      <c r="AE29" s="13">
        <f t="shared" si="22"/>
        <v>1703</v>
      </c>
      <c r="AF29" s="13">
        <f t="shared" si="23"/>
        <v>23</v>
      </c>
      <c r="AG29" s="13">
        <f t="shared" si="4"/>
        <v>74.0434782608696</v>
      </c>
      <c r="AH29" s="13">
        <f t="shared" si="5"/>
        <v>3576</v>
      </c>
      <c r="AI29" s="13">
        <f t="shared" si="6"/>
        <v>47.3</v>
      </c>
      <c r="AJ29" s="13">
        <f t="shared" si="7"/>
        <v>75.6025369978858</v>
      </c>
      <c r="AK29" s="13">
        <f t="shared" si="14"/>
        <v>0</v>
      </c>
      <c r="AL29" s="13">
        <f t="shared" si="9"/>
        <v>75.6025369978858</v>
      </c>
    </row>
    <row r="30" spans="1:38">
      <c r="A30" s="7">
        <v>27</v>
      </c>
      <c r="B30" s="17" t="s">
        <v>95</v>
      </c>
      <c r="C30" s="18" t="s">
        <v>96</v>
      </c>
      <c r="D30" s="9">
        <v>70</v>
      </c>
      <c r="E30" s="9">
        <v>71</v>
      </c>
      <c r="F30" s="18" t="s">
        <v>38</v>
      </c>
      <c r="G30" s="9">
        <v>78</v>
      </c>
      <c r="H30" s="9">
        <v>77</v>
      </c>
      <c r="I30" s="9">
        <v>78</v>
      </c>
      <c r="J30" s="9">
        <v>66</v>
      </c>
      <c r="K30" s="9">
        <v>89</v>
      </c>
      <c r="L30" s="18" t="s">
        <v>38</v>
      </c>
      <c r="M30" s="18" t="s">
        <v>38</v>
      </c>
      <c r="N30" s="9">
        <v>80</v>
      </c>
      <c r="O30" s="13">
        <f t="shared" ref="O30:O35" si="24">D30*3+N30*2+E30*2+G30*7.5+H30*3+I30*1.5+J30*3+K30*2</f>
        <v>1821</v>
      </c>
      <c r="P30" s="13">
        <f t="shared" si="21"/>
        <v>24.3</v>
      </c>
      <c r="Q30" s="13">
        <f t="shared" si="2"/>
        <v>74.9382716049383</v>
      </c>
      <c r="S30" s="18" t="s">
        <v>95</v>
      </c>
      <c r="T30" s="18" t="s">
        <v>96</v>
      </c>
      <c r="U30" s="7">
        <v>82</v>
      </c>
      <c r="V30" s="7">
        <v>81</v>
      </c>
      <c r="W30" s="18" t="s">
        <v>38</v>
      </c>
      <c r="X30" s="9">
        <v>76</v>
      </c>
      <c r="Y30" s="9">
        <v>78</v>
      </c>
      <c r="Z30" s="18" t="s">
        <v>38</v>
      </c>
      <c r="AA30" s="18" t="s">
        <v>38</v>
      </c>
      <c r="AB30" s="9">
        <v>68</v>
      </c>
      <c r="AC30" s="18" t="s">
        <v>38</v>
      </c>
      <c r="AD30" s="9">
        <v>64</v>
      </c>
      <c r="AE30" s="13">
        <f t="shared" si="22"/>
        <v>1686.5</v>
      </c>
      <c r="AF30" s="13">
        <f t="shared" si="23"/>
        <v>23</v>
      </c>
      <c r="AG30" s="13">
        <f t="shared" si="4"/>
        <v>73.3260869565217</v>
      </c>
      <c r="AH30" s="13">
        <f t="shared" si="5"/>
        <v>3507.5</v>
      </c>
      <c r="AI30" s="13">
        <f t="shared" si="6"/>
        <v>47.3</v>
      </c>
      <c r="AJ30" s="13">
        <f t="shared" si="7"/>
        <v>74.154334038055</v>
      </c>
      <c r="AK30" s="13">
        <f>1</f>
        <v>1</v>
      </c>
      <c r="AL30" s="13">
        <f t="shared" si="9"/>
        <v>75.154334038055</v>
      </c>
    </row>
    <row r="31" spans="1:38">
      <c r="A31" s="7">
        <v>28</v>
      </c>
      <c r="B31" s="17" t="s">
        <v>97</v>
      </c>
      <c r="C31" s="18" t="s">
        <v>98</v>
      </c>
      <c r="D31" s="9">
        <v>71</v>
      </c>
      <c r="E31" s="9">
        <v>79</v>
      </c>
      <c r="F31" s="18" t="s">
        <v>38</v>
      </c>
      <c r="G31" s="9">
        <v>69</v>
      </c>
      <c r="H31" s="9">
        <v>78</v>
      </c>
      <c r="I31" s="9">
        <v>83</v>
      </c>
      <c r="J31" s="9">
        <v>71</v>
      </c>
      <c r="K31" s="18" t="s">
        <v>38</v>
      </c>
      <c r="L31" s="18" t="s">
        <v>38</v>
      </c>
      <c r="M31" s="18" t="s">
        <v>66</v>
      </c>
      <c r="N31" s="18" t="s">
        <v>38</v>
      </c>
      <c r="O31" s="13">
        <f>D31*3+M31*2+E31*2+G31*7.5+H31*3+I31*1.5+J31*3</f>
        <v>1630</v>
      </c>
      <c r="P31" s="13">
        <f>3+2+7.8+3+1.5+3+2</f>
        <v>22.3</v>
      </c>
      <c r="Q31" s="13">
        <f t="shared" si="2"/>
        <v>73.0941704035874</v>
      </c>
      <c r="S31" s="18" t="s">
        <v>97</v>
      </c>
      <c r="T31" s="18" t="s">
        <v>98</v>
      </c>
      <c r="U31" s="7">
        <v>80</v>
      </c>
      <c r="V31" s="7">
        <v>80</v>
      </c>
      <c r="W31" s="18" t="s">
        <v>38</v>
      </c>
      <c r="X31" s="9">
        <v>75</v>
      </c>
      <c r="Y31" s="9">
        <v>68</v>
      </c>
      <c r="Z31" s="18" t="s">
        <v>38</v>
      </c>
      <c r="AA31" s="18" t="s">
        <v>38</v>
      </c>
      <c r="AB31" s="9">
        <v>81</v>
      </c>
      <c r="AC31" s="9">
        <v>85</v>
      </c>
      <c r="AD31" s="9">
        <v>73</v>
      </c>
      <c r="AE31" s="13">
        <f t="shared" ref="AE31:AE38" si="25">U31*2+V31*1.5+X31*2+Y31*7.5+AB31*6+AD31*4+AC31*2</f>
        <v>1888</v>
      </c>
      <c r="AF31" s="13">
        <f t="shared" ref="AF31:AF38" si="26">2+1.5+2+7.5+6+4+2</f>
        <v>25</v>
      </c>
      <c r="AG31" s="13">
        <f t="shared" si="4"/>
        <v>75.52</v>
      </c>
      <c r="AH31" s="13">
        <f t="shared" si="5"/>
        <v>3518</v>
      </c>
      <c r="AI31" s="13">
        <f t="shared" si="6"/>
        <v>47.3</v>
      </c>
      <c r="AJ31" s="13">
        <f t="shared" si="7"/>
        <v>74.3763213530655</v>
      </c>
      <c r="AK31" s="13">
        <f t="shared" ref="AK31:AK35" si="27">0</f>
        <v>0</v>
      </c>
      <c r="AL31" s="13">
        <f t="shared" si="9"/>
        <v>74.3763213530655</v>
      </c>
    </row>
    <row r="32" spans="1:38">
      <c r="A32" s="10">
        <v>29</v>
      </c>
      <c r="B32" s="17" t="s">
        <v>99</v>
      </c>
      <c r="C32" s="18" t="s">
        <v>100</v>
      </c>
      <c r="D32" s="9">
        <v>71</v>
      </c>
      <c r="E32" s="9">
        <v>74</v>
      </c>
      <c r="F32" s="18" t="s">
        <v>38</v>
      </c>
      <c r="G32" s="9">
        <v>81</v>
      </c>
      <c r="H32" s="9">
        <v>86</v>
      </c>
      <c r="I32" s="9">
        <v>73</v>
      </c>
      <c r="J32" s="9">
        <v>71</v>
      </c>
      <c r="K32" s="9">
        <v>92</v>
      </c>
      <c r="L32" s="18" t="s">
        <v>38</v>
      </c>
      <c r="M32" s="18" t="s">
        <v>38</v>
      </c>
      <c r="N32" s="9">
        <v>80</v>
      </c>
      <c r="O32" s="13">
        <f t="shared" si="24"/>
        <v>1893</v>
      </c>
      <c r="P32" s="13">
        <f t="shared" ref="P32:P36" si="28">3+2+7.8+3+1.5+3+2+2</f>
        <v>24.3</v>
      </c>
      <c r="Q32" s="13">
        <f t="shared" si="2"/>
        <v>77.9012345679012</v>
      </c>
      <c r="S32" s="18" t="s">
        <v>99</v>
      </c>
      <c r="T32" s="19" t="s">
        <v>100</v>
      </c>
      <c r="U32" s="7">
        <v>71</v>
      </c>
      <c r="V32" s="7">
        <v>82</v>
      </c>
      <c r="W32" s="18" t="s">
        <v>38</v>
      </c>
      <c r="X32" s="9">
        <v>50</v>
      </c>
      <c r="Y32" s="9">
        <v>83</v>
      </c>
      <c r="Z32" s="18" t="s">
        <v>38</v>
      </c>
      <c r="AA32" s="18" t="s">
        <v>38</v>
      </c>
      <c r="AB32" s="9">
        <v>62</v>
      </c>
      <c r="AC32" s="18" t="s">
        <v>38</v>
      </c>
      <c r="AD32" s="9">
        <v>65</v>
      </c>
      <c r="AE32" s="13">
        <f t="shared" ref="AE32:AE35" si="29">U32*2+V32*1.5+X32*2+Y32*7.5+AB32*6+AD32*4</f>
        <v>1619.5</v>
      </c>
      <c r="AF32" s="13">
        <f t="shared" ref="AF32:AF35" si="30">2+1.5+2+7.5+6+4</f>
        <v>23</v>
      </c>
      <c r="AG32" s="13">
        <f t="shared" si="4"/>
        <v>70.4130434782609</v>
      </c>
      <c r="AH32" s="13">
        <f t="shared" si="5"/>
        <v>3512.5</v>
      </c>
      <c r="AI32" s="13">
        <f t="shared" si="6"/>
        <v>47.3</v>
      </c>
      <c r="AJ32" s="13">
        <f t="shared" si="7"/>
        <v>74.2600422832981</v>
      </c>
      <c r="AK32" s="13">
        <f t="shared" si="27"/>
        <v>0</v>
      </c>
      <c r="AL32" s="13">
        <f t="shared" si="9"/>
        <v>74.2600422832981</v>
      </c>
    </row>
    <row r="33" spans="1:38">
      <c r="A33" s="7">
        <v>30</v>
      </c>
      <c r="B33" s="17" t="s">
        <v>101</v>
      </c>
      <c r="C33" s="18" t="s">
        <v>102</v>
      </c>
      <c r="D33" s="9">
        <v>79</v>
      </c>
      <c r="E33" s="9">
        <v>80</v>
      </c>
      <c r="F33" s="9">
        <v>73</v>
      </c>
      <c r="G33" s="9">
        <v>75</v>
      </c>
      <c r="H33" s="9">
        <v>78</v>
      </c>
      <c r="I33" s="9">
        <v>73</v>
      </c>
      <c r="J33" s="9">
        <v>68</v>
      </c>
      <c r="K33" s="18" t="s">
        <v>38</v>
      </c>
      <c r="L33" s="18" t="s">
        <v>38</v>
      </c>
      <c r="M33" s="18" t="s">
        <v>38</v>
      </c>
      <c r="N33" s="9">
        <v>80</v>
      </c>
      <c r="O33" s="13">
        <f>D33*3+N33*2+E33*2+G33*7.5+H33*3+I33*1.5+J33*3+F33*1.5</f>
        <v>1776.5</v>
      </c>
      <c r="P33" s="13">
        <f>3+2+7.8+3+1.5+3+2+1.5</f>
        <v>23.8</v>
      </c>
      <c r="Q33" s="13">
        <f t="shared" si="2"/>
        <v>74.6428571428571</v>
      </c>
      <c r="S33" s="18" t="s">
        <v>101</v>
      </c>
      <c r="T33" s="18" t="s">
        <v>102</v>
      </c>
      <c r="U33" s="7">
        <v>78</v>
      </c>
      <c r="V33" s="7">
        <v>92</v>
      </c>
      <c r="W33" s="18" t="s">
        <v>38</v>
      </c>
      <c r="X33" s="9">
        <v>79</v>
      </c>
      <c r="Y33" s="9">
        <v>70</v>
      </c>
      <c r="Z33" s="18" t="s">
        <v>38</v>
      </c>
      <c r="AA33" s="18" t="s">
        <v>38</v>
      </c>
      <c r="AB33" s="9">
        <v>66</v>
      </c>
      <c r="AC33" s="9">
        <v>87</v>
      </c>
      <c r="AD33" s="9">
        <v>74</v>
      </c>
      <c r="AE33" s="13">
        <f t="shared" si="25"/>
        <v>1843</v>
      </c>
      <c r="AF33" s="13">
        <f t="shared" si="26"/>
        <v>25</v>
      </c>
      <c r="AG33" s="13">
        <f t="shared" si="4"/>
        <v>73.72</v>
      </c>
      <c r="AH33" s="13">
        <f t="shared" si="5"/>
        <v>3619.5</v>
      </c>
      <c r="AI33" s="13">
        <f t="shared" si="6"/>
        <v>48.8</v>
      </c>
      <c r="AJ33" s="13">
        <f t="shared" si="7"/>
        <v>74.1700819672131</v>
      </c>
      <c r="AK33" s="13">
        <f t="shared" si="27"/>
        <v>0</v>
      </c>
      <c r="AL33" s="13">
        <f t="shared" si="9"/>
        <v>74.1700819672131</v>
      </c>
    </row>
    <row r="34" spans="1:38">
      <c r="A34" s="10">
        <v>31</v>
      </c>
      <c r="B34" s="17" t="s">
        <v>103</v>
      </c>
      <c r="C34" s="19" t="s">
        <v>104</v>
      </c>
      <c r="D34" s="9">
        <v>61</v>
      </c>
      <c r="E34" s="9">
        <v>61</v>
      </c>
      <c r="F34" s="18" t="s">
        <v>38</v>
      </c>
      <c r="G34" s="9">
        <v>85</v>
      </c>
      <c r="H34" s="9">
        <v>81</v>
      </c>
      <c r="I34" s="9">
        <v>78</v>
      </c>
      <c r="J34" s="18" t="s">
        <v>105</v>
      </c>
      <c r="K34" s="18" t="s">
        <v>38</v>
      </c>
      <c r="L34" s="18" t="s">
        <v>38</v>
      </c>
      <c r="M34" s="18" t="s">
        <v>39</v>
      </c>
      <c r="N34" s="9">
        <v>87</v>
      </c>
      <c r="O34" s="13">
        <f>D34*3+M34*2+N34*2+E34*2+G34*7.5+H34*3+I34*1.5+J34*3</f>
        <v>1810.5</v>
      </c>
      <c r="P34" s="13">
        <f t="shared" si="28"/>
        <v>24.3</v>
      </c>
      <c r="Q34" s="13">
        <f t="shared" si="2"/>
        <v>74.5061728395062</v>
      </c>
      <c r="S34" s="18" t="s">
        <v>103</v>
      </c>
      <c r="T34" s="18" t="s">
        <v>104</v>
      </c>
      <c r="U34" s="7">
        <v>74</v>
      </c>
      <c r="V34" s="7">
        <v>79</v>
      </c>
      <c r="W34" s="18" t="s">
        <v>38</v>
      </c>
      <c r="X34" s="9">
        <v>69</v>
      </c>
      <c r="Y34" s="9">
        <v>85</v>
      </c>
      <c r="Z34" s="18" t="s">
        <v>38</v>
      </c>
      <c r="AA34" s="18" t="s">
        <v>38</v>
      </c>
      <c r="AB34" s="9">
        <v>64</v>
      </c>
      <c r="AC34" s="18" t="s">
        <v>38</v>
      </c>
      <c r="AD34" s="9">
        <v>62</v>
      </c>
      <c r="AE34" s="13">
        <f t="shared" si="29"/>
        <v>1674</v>
      </c>
      <c r="AF34" s="13">
        <f t="shared" si="30"/>
        <v>23</v>
      </c>
      <c r="AG34" s="13">
        <f t="shared" si="4"/>
        <v>72.7826086956522</v>
      </c>
      <c r="AH34" s="13">
        <f t="shared" si="5"/>
        <v>3484.5</v>
      </c>
      <c r="AI34" s="13">
        <f t="shared" si="6"/>
        <v>47.3</v>
      </c>
      <c r="AJ34" s="13">
        <f t="shared" si="7"/>
        <v>73.6680761099366</v>
      </c>
      <c r="AK34" s="13">
        <f t="shared" si="27"/>
        <v>0</v>
      </c>
      <c r="AL34" s="13">
        <f t="shared" si="9"/>
        <v>73.6680761099366</v>
      </c>
    </row>
    <row r="35" spans="1:38">
      <c r="A35" s="7">
        <v>32</v>
      </c>
      <c r="B35" s="17" t="s">
        <v>106</v>
      </c>
      <c r="C35" s="18" t="s">
        <v>107</v>
      </c>
      <c r="D35" s="9">
        <v>65</v>
      </c>
      <c r="E35" s="9">
        <v>60</v>
      </c>
      <c r="F35" s="18" t="s">
        <v>38</v>
      </c>
      <c r="G35" s="9">
        <v>80</v>
      </c>
      <c r="H35" s="9">
        <v>86</v>
      </c>
      <c r="I35" s="9">
        <v>78</v>
      </c>
      <c r="J35" s="9">
        <v>66</v>
      </c>
      <c r="K35" s="9">
        <v>86</v>
      </c>
      <c r="L35" s="18" t="s">
        <v>38</v>
      </c>
      <c r="M35" s="18" t="s">
        <v>38</v>
      </c>
      <c r="N35" s="9">
        <v>65</v>
      </c>
      <c r="O35" s="13">
        <f t="shared" si="24"/>
        <v>1790</v>
      </c>
      <c r="P35" s="13">
        <f t="shared" si="28"/>
        <v>24.3</v>
      </c>
      <c r="Q35" s="13">
        <f t="shared" si="2"/>
        <v>73.6625514403292</v>
      </c>
      <c r="S35" s="18" t="s">
        <v>106</v>
      </c>
      <c r="T35" s="18" t="s">
        <v>107</v>
      </c>
      <c r="U35" s="7">
        <v>64</v>
      </c>
      <c r="V35" s="7">
        <v>72</v>
      </c>
      <c r="W35" s="18" t="s">
        <v>38</v>
      </c>
      <c r="X35" s="9">
        <v>87</v>
      </c>
      <c r="Y35" s="9">
        <v>84</v>
      </c>
      <c r="Z35" s="18" t="s">
        <v>38</v>
      </c>
      <c r="AA35" s="18" t="s">
        <v>38</v>
      </c>
      <c r="AB35" s="9">
        <v>67</v>
      </c>
      <c r="AC35" s="18" t="s">
        <v>38</v>
      </c>
      <c r="AD35" s="9">
        <v>62</v>
      </c>
      <c r="AE35" s="13">
        <f t="shared" si="29"/>
        <v>1690</v>
      </c>
      <c r="AF35" s="13">
        <f t="shared" si="30"/>
        <v>23</v>
      </c>
      <c r="AG35" s="13">
        <f t="shared" si="4"/>
        <v>73.4782608695652</v>
      </c>
      <c r="AH35" s="13">
        <f t="shared" si="5"/>
        <v>3480</v>
      </c>
      <c r="AI35" s="13">
        <f t="shared" si="6"/>
        <v>47.3</v>
      </c>
      <c r="AJ35" s="13">
        <f t="shared" si="7"/>
        <v>73.5729386892178</v>
      </c>
      <c r="AK35" s="13">
        <f t="shared" si="27"/>
        <v>0</v>
      </c>
      <c r="AL35" s="13">
        <f t="shared" si="9"/>
        <v>73.5729386892178</v>
      </c>
    </row>
    <row r="36" spans="1:38">
      <c r="A36" s="7">
        <v>33</v>
      </c>
      <c r="B36" s="17" t="s">
        <v>108</v>
      </c>
      <c r="C36" s="18" t="s">
        <v>109</v>
      </c>
      <c r="D36" s="9">
        <v>69</v>
      </c>
      <c r="E36" s="9">
        <v>84</v>
      </c>
      <c r="F36" s="18" t="s">
        <v>38</v>
      </c>
      <c r="G36" s="9">
        <v>71</v>
      </c>
      <c r="H36" s="9">
        <v>80</v>
      </c>
      <c r="I36" s="9">
        <v>83</v>
      </c>
      <c r="J36" s="9">
        <v>60</v>
      </c>
      <c r="K36" s="18" t="s">
        <v>38</v>
      </c>
      <c r="L36" s="18" t="s">
        <v>38</v>
      </c>
      <c r="M36" s="18" t="s">
        <v>39</v>
      </c>
      <c r="N36" s="9">
        <v>68</v>
      </c>
      <c r="O36" s="13">
        <f>D36*3+M36*2+N36*2+E36*2+G36*7.5+H36*3+I36*1.5+J36*3</f>
        <v>1778</v>
      </c>
      <c r="P36" s="13">
        <f t="shared" si="28"/>
        <v>24.3</v>
      </c>
      <c r="Q36" s="13">
        <f t="shared" si="2"/>
        <v>73.1687242798354</v>
      </c>
      <c r="S36" s="18" t="s">
        <v>108</v>
      </c>
      <c r="T36" s="18" t="s">
        <v>109</v>
      </c>
      <c r="U36" s="7">
        <v>80</v>
      </c>
      <c r="V36" s="7">
        <v>91</v>
      </c>
      <c r="W36" s="18" t="s">
        <v>38</v>
      </c>
      <c r="X36" s="9">
        <v>75</v>
      </c>
      <c r="Y36" s="9">
        <v>68</v>
      </c>
      <c r="Z36" s="18" t="s">
        <v>38</v>
      </c>
      <c r="AA36" s="18" t="s">
        <v>38</v>
      </c>
      <c r="AB36" s="9">
        <v>65</v>
      </c>
      <c r="AC36" s="9">
        <v>89</v>
      </c>
      <c r="AD36" s="9">
        <v>68</v>
      </c>
      <c r="AE36" s="13">
        <f t="shared" si="25"/>
        <v>1796.5</v>
      </c>
      <c r="AF36" s="13">
        <f t="shared" si="26"/>
        <v>25</v>
      </c>
      <c r="AG36" s="13">
        <f t="shared" si="4"/>
        <v>71.86</v>
      </c>
      <c r="AH36" s="13">
        <f t="shared" si="5"/>
        <v>3574.5</v>
      </c>
      <c r="AI36" s="13">
        <f t="shared" si="6"/>
        <v>49.3</v>
      </c>
      <c r="AJ36" s="13">
        <f t="shared" si="7"/>
        <v>72.5050709939148</v>
      </c>
      <c r="AK36" s="13">
        <f>1</f>
        <v>1</v>
      </c>
      <c r="AL36" s="13">
        <f t="shared" si="9"/>
        <v>73.5050709939148</v>
      </c>
    </row>
    <row r="37" spans="1:38">
      <c r="A37" s="7">
        <v>34</v>
      </c>
      <c r="B37" s="17" t="s">
        <v>110</v>
      </c>
      <c r="C37" s="18" t="s">
        <v>111</v>
      </c>
      <c r="D37" s="9">
        <v>73</v>
      </c>
      <c r="E37" s="9">
        <v>76</v>
      </c>
      <c r="F37" s="18" t="s">
        <v>38</v>
      </c>
      <c r="G37" s="9">
        <v>77</v>
      </c>
      <c r="H37" s="9">
        <v>82</v>
      </c>
      <c r="I37" s="9">
        <v>83</v>
      </c>
      <c r="J37" s="9">
        <v>71</v>
      </c>
      <c r="K37" s="18" t="s">
        <v>38</v>
      </c>
      <c r="L37" s="18" t="s">
        <v>38</v>
      </c>
      <c r="M37" s="18" t="s">
        <v>39</v>
      </c>
      <c r="N37" s="18" t="s">
        <v>38</v>
      </c>
      <c r="O37" s="13">
        <f>D37*3+M37*2+E37*2+G37*7.5+H37*3+I37*1.5+J37*3</f>
        <v>1722</v>
      </c>
      <c r="P37" s="13">
        <f>3+2+7.8+3+1.5+3+2</f>
        <v>22.3</v>
      </c>
      <c r="Q37" s="13">
        <f t="shared" si="2"/>
        <v>77.219730941704</v>
      </c>
      <c r="S37" s="18" t="s">
        <v>110</v>
      </c>
      <c r="T37" s="18" t="s">
        <v>111</v>
      </c>
      <c r="U37" s="7">
        <v>70</v>
      </c>
      <c r="V37" s="7">
        <v>85</v>
      </c>
      <c r="W37" s="18" t="s">
        <v>38</v>
      </c>
      <c r="X37" s="9">
        <v>71</v>
      </c>
      <c r="Y37" s="9">
        <v>65</v>
      </c>
      <c r="Z37" s="18" t="s">
        <v>38</v>
      </c>
      <c r="AA37" s="18" t="s">
        <v>38</v>
      </c>
      <c r="AB37" s="9">
        <v>67</v>
      </c>
      <c r="AC37" s="9">
        <v>91</v>
      </c>
      <c r="AD37" s="9">
        <v>63</v>
      </c>
      <c r="AE37" s="13">
        <f t="shared" si="25"/>
        <v>1733</v>
      </c>
      <c r="AF37" s="13">
        <f t="shared" si="26"/>
        <v>25</v>
      </c>
      <c r="AG37" s="13">
        <f t="shared" si="4"/>
        <v>69.32</v>
      </c>
      <c r="AH37" s="13">
        <f t="shared" si="5"/>
        <v>3455</v>
      </c>
      <c r="AI37" s="13">
        <f t="shared" si="6"/>
        <v>47.3</v>
      </c>
      <c r="AJ37" s="13">
        <f t="shared" si="7"/>
        <v>73.0443974630021</v>
      </c>
      <c r="AK37" s="13">
        <f t="shared" ref="AK37:AK75" si="31">0</f>
        <v>0</v>
      </c>
      <c r="AL37" s="13">
        <f t="shared" si="9"/>
        <v>73.0443974630021</v>
      </c>
    </row>
    <row r="38" spans="1:38">
      <c r="A38" s="10">
        <v>35</v>
      </c>
      <c r="B38" s="17" t="s">
        <v>112</v>
      </c>
      <c r="C38" s="19" t="s">
        <v>113</v>
      </c>
      <c r="D38" s="18" t="s">
        <v>114</v>
      </c>
      <c r="E38" s="9">
        <v>69</v>
      </c>
      <c r="F38" s="9">
        <v>73</v>
      </c>
      <c r="G38" s="9">
        <v>81</v>
      </c>
      <c r="H38" s="9">
        <v>79</v>
      </c>
      <c r="I38" s="9">
        <v>83</v>
      </c>
      <c r="J38" s="9">
        <v>60</v>
      </c>
      <c r="K38" s="18" t="s">
        <v>38</v>
      </c>
      <c r="L38" s="18" t="s">
        <v>38</v>
      </c>
      <c r="M38" s="18" t="s">
        <v>66</v>
      </c>
      <c r="N38" s="18" t="s">
        <v>38</v>
      </c>
      <c r="O38" s="13">
        <f>D38*3+M38*2+E38*2+G38*7.5+H38*3+I38*1.5+J38*3+F38*1.5</f>
        <v>1737.5</v>
      </c>
      <c r="P38" s="13">
        <f>3+2+7.8+3+1.5+3+2+1.5</f>
        <v>23.8</v>
      </c>
      <c r="Q38" s="13">
        <f t="shared" si="2"/>
        <v>73.0042016806723</v>
      </c>
      <c r="S38" s="18" t="s">
        <v>112</v>
      </c>
      <c r="T38" s="18" t="s">
        <v>113</v>
      </c>
      <c r="U38" s="7">
        <v>78</v>
      </c>
      <c r="V38" s="7">
        <v>70</v>
      </c>
      <c r="W38" s="18" t="s">
        <v>38</v>
      </c>
      <c r="X38" s="9">
        <v>70</v>
      </c>
      <c r="Y38" s="9">
        <v>85</v>
      </c>
      <c r="Z38" s="18" t="s">
        <v>38</v>
      </c>
      <c r="AA38" s="18" t="s">
        <v>38</v>
      </c>
      <c r="AB38" s="9">
        <v>61</v>
      </c>
      <c r="AC38" s="9">
        <v>86</v>
      </c>
      <c r="AD38" s="9">
        <v>61</v>
      </c>
      <c r="AE38" s="13">
        <f t="shared" si="25"/>
        <v>1820.5</v>
      </c>
      <c r="AF38" s="13">
        <f t="shared" si="26"/>
        <v>25</v>
      </c>
      <c r="AG38" s="13">
        <f t="shared" si="4"/>
        <v>72.82</v>
      </c>
      <c r="AH38" s="13">
        <f t="shared" si="5"/>
        <v>3558</v>
      </c>
      <c r="AI38" s="13">
        <f t="shared" si="6"/>
        <v>48.8</v>
      </c>
      <c r="AJ38" s="13">
        <f t="shared" si="7"/>
        <v>72.9098360655738</v>
      </c>
      <c r="AK38" s="13">
        <f t="shared" si="31"/>
        <v>0</v>
      </c>
      <c r="AL38" s="13">
        <f t="shared" si="9"/>
        <v>72.9098360655738</v>
      </c>
    </row>
    <row r="39" spans="1:38">
      <c r="A39" s="10">
        <v>36</v>
      </c>
      <c r="B39" s="17" t="s">
        <v>115</v>
      </c>
      <c r="C39" s="18" t="s">
        <v>116</v>
      </c>
      <c r="D39" s="9">
        <v>76</v>
      </c>
      <c r="E39" s="9">
        <v>78</v>
      </c>
      <c r="F39" s="18" t="s">
        <v>38</v>
      </c>
      <c r="G39" s="9">
        <v>83</v>
      </c>
      <c r="H39" s="9">
        <v>83</v>
      </c>
      <c r="I39" s="9">
        <v>78</v>
      </c>
      <c r="J39" s="9">
        <v>71</v>
      </c>
      <c r="K39" s="9">
        <v>88</v>
      </c>
      <c r="L39" s="18" t="s">
        <v>38</v>
      </c>
      <c r="M39" s="18" t="s">
        <v>38</v>
      </c>
      <c r="N39" s="9">
        <v>81</v>
      </c>
      <c r="O39" s="13">
        <f>D39*3+N39*2+E39*2+G39*7.5+H39*3+I39*1.5+J39*3+K39*2</f>
        <v>1923.5</v>
      </c>
      <c r="P39" s="13">
        <f t="shared" ref="P39:P43" si="32">3+2+7.8+3+1.5+3+2+2</f>
        <v>24.3</v>
      </c>
      <c r="Q39" s="13">
        <f t="shared" si="2"/>
        <v>79.156378600823</v>
      </c>
      <c r="S39" s="18" t="s">
        <v>115</v>
      </c>
      <c r="T39" s="19" t="s">
        <v>116</v>
      </c>
      <c r="U39" s="7">
        <v>65</v>
      </c>
      <c r="V39" s="7">
        <v>74</v>
      </c>
      <c r="W39" s="18" t="s">
        <v>38</v>
      </c>
      <c r="X39" s="9">
        <v>66</v>
      </c>
      <c r="Y39" s="9">
        <v>76</v>
      </c>
      <c r="Z39" s="18" t="s">
        <v>38</v>
      </c>
      <c r="AA39" s="18" t="s">
        <v>38</v>
      </c>
      <c r="AB39" s="9">
        <v>49</v>
      </c>
      <c r="AC39" s="18" t="s">
        <v>38</v>
      </c>
      <c r="AD39" s="9">
        <v>65</v>
      </c>
      <c r="AE39" s="13">
        <f t="shared" ref="AE39:AE43" si="33">U39*2+V39*1.5+X39*2+Y39*7.5+AB39*6+AD39*4</f>
        <v>1497</v>
      </c>
      <c r="AF39" s="13">
        <f t="shared" ref="AF39:AF43" si="34">2+1.5+2+7.5+6+4</f>
        <v>23</v>
      </c>
      <c r="AG39" s="13">
        <f t="shared" si="4"/>
        <v>65.0869565217391</v>
      </c>
      <c r="AH39" s="13">
        <f t="shared" si="5"/>
        <v>3420.5</v>
      </c>
      <c r="AI39" s="13">
        <f t="shared" si="6"/>
        <v>47.3</v>
      </c>
      <c r="AJ39" s="13">
        <f t="shared" si="7"/>
        <v>72.3150105708245</v>
      </c>
      <c r="AK39" s="13">
        <f t="shared" si="31"/>
        <v>0</v>
      </c>
      <c r="AL39" s="13">
        <f t="shared" si="9"/>
        <v>72.3150105708245</v>
      </c>
    </row>
    <row r="40" spans="1:38">
      <c r="A40" s="10">
        <v>37</v>
      </c>
      <c r="B40" s="17" t="s">
        <v>117</v>
      </c>
      <c r="C40" s="19" t="s">
        <v>118</v>
      </c>
      <c r="D40" s="18" t="s">
        <v>56</v>
      </c>
      <c r="E40" s="9">
        <v>73</v>
      </c>
      <c r="F40" s="18" t="s">
        <v>38</v>
      </c>
      <c r="G40" s="9">
        <v>85</v>
      </c>
      <c r="H40" s="9">
        <v>84</v>
      </c>
      <c r="I40" s="9">
        <v>86</v>
      </c>
      <c r="J40" s="18" t="s">
        <v>105</v>
      </c>
      <c r="K40" s="18" t="s">
        <v>38</v>
      </c>
      <c r="L40" s="18" t="s">
        <v>38</v>
      </c>
      <c r="M40" s="18" t="s">
        <v>39</v>
      </c>
      <c r="N40" s="9">
        <v>90</v>
      </c>
      <c r="O40" s="13">
        <f>D40*3+M40*2+N40*2+E40*2+G40*7.5+H40*3+I40*1.5+J40*3</f>
        <v>1846.5</v>
      </c>
      <c r="P40" s="13">
        <f t="shared" si="32"/>
        <v>24.3</v>
      </c>
      <c r="Q40" s="13">
        <f t="shared" si="2"/>
        <v>75.9876543209877</v>
      </c>
      <c r="S40" s="18" t="s">
        <v>117</v>
      </c>
      <c r="T40" s="19" t="s">
        <v>118</v>
      </c>
      <c r="U40" s="7">
        <v>63</v>
      </c>
      <c r="V40" s="7">
        <v>81</v>
      </c>
      <c r="W40" s="18" t="s">
        <v>38</v>
      </c>
      <c r="X40" s="9">
        <v>67</v>
      </c>
      <c r="Y40" s="9">
        <v>82</v>
      </c>
      <c r="Z40" s="18" t="s">
        <v>38</v>
      </c>
      <c r="AA40" s="18" t="s">
        <v>38</v>
      </c>
      <c r="AB40" s="9">
        <v>55</v>
      </c>
      <c r="AC40" s="18" t="s">
        <v>38</v>
      </c>
      <c r="AD40" s="9">
        <v>61</v>
      </c>
      <c r="AE40" s="13">
        <f t="shared" si="33"/>
        <v>1570.5</v>
      </c>
      <c r="AF40" s="13">
        <f t="shared" si="34"/>
        <v>23</v>
      </c>
      <c r="AG40" s="13">
        <f t="shared" si="4"/>
        <v>68.2826086956522</v>
      </c>
      <c r="AH40" s="13">
        <f t="shared" si="5"/>
        <v>3417</v>
      </c>
      <c r="AI40" s="13">
        <f t="shared" si="6"/>
        <v>47.3</v>
      </c>
      <c r="AJ40" s="13">
        <f t="shared" si="7"/>
        <v>72.2410147991543</v>
      </c>
      <c r="AK40" s="13">
        <f t="shared" si="31"/>
        <v>0</v>
      </c>
      <c r="AL40" s="13">
        <f t="shared" si="9"/>
        <v>72.2410147991543</v>
      </c>
    </row>
    <row r="41" spans="1:38">
      <c r="A41" s="7">
        <v>38</v>
      </c>
      <c r="B41" s="17" t="s">
        <v>119</v>
      </c>
      <c r="C41" s="18" t="s">
        <v>120</v>
      </c>
      <c r="D41" s="9">
        <v>73</v>
      </c>
      <c r="E41" s="9">
        <v>70</v>
      </c>
      <c r="F41" s="18" t="s">
        <v>38</v>
      </c>
      <c r="G41" s="9">
        <v>71</v>
      </c>
      <c r="H41" s="9">
        <v>81</v>
      </c>
      <c r="I41" s="9">
        <v>84</v>
      </c>
      <c r="J41" s="9">
        <v>75</v>
      </c>
      <c r="K41" s="9">
        <v>93</v>
      </c>
      <c r="L41" s="18" t="s">
        <v>38</v>
      </c>
      <c r="M41" s="18" t="s">
        <v>38</v>
      </c>
      <c r="N41" s="9">
        <v>85</v>
      </c>
      <c r="O41" s="13">
        <f>D41*3+N41*2+E41*2+G41*7.5+H41*3+I41*1.5+J41*3</f>
        <v>1655.5</v>
      </c>
      <c r="P41" s="13">
        <f>3+2+7.8+3+1.5+3+2</f>
        <v>22.3</v>
      </c>
      <c r="Q41" s="13">
        <f t="shared" si="2"/>
        <v>74.237668161435</v>
      </c>
      <c r="S41" s="18" t="s">
        <v>119</v>
      </c>
      <c r="T41" s="18" t="s">
        <v>120</v>
      </c>
      <c r="U41" s="7">
        <v>77</v>
      </c>
      <c r="V41" s="7">
        <v>80</v>
      </c>
      <c r="W41" s="18" t="s">
        <v>38</v>
      </c>
      <c r="X41" s="9">
        <v>62</v>
      </c>
      <c r="Y41" s="9">
        <v>75</v>
      </c>
      <c r="Z41" s="18" t="s">
        <v>38</v>
      </c>
      <c r="AA41" s="18" t="s">
        <v>38</v>
      </c>
      <c r="AB41" s="9">
        <v>67</v>
      </c>
      <c r="AC41" s="18" t="s">
        <v>38</v>
      </c>
      <c r="AD41" s="9">
        <v>62</v>
      </c>
      <c r="AE41" s="13">
        <f t="shared" si="33"/>
        <v>1610.5</v>
      </c>
      <c r="AF41" s="13">
        <f t="shared" si="34"/>
        <v>23</v>
      </c>
      <c r="AG41" s="13">
        <f t="shared" si="4"/>
        <v>70.0217391304348</v>
      </c>
      <c r="AH41" s="13">
        <f t="shared" si="5"/>
        <v>3266</v>
      </c>
      <c r="AI41" s="13">
        <f t="shared" si="6"/>
        <v>45.3</v>
      </c>
      <c r="AJ41" s="13">
        <f t="shared" si="7"/>
        <v>72.0971302428256</v>
      </c>
      <c r="AK41" s="13">
        <f t="shared" si="31"/>
        <v>0</v>
      </c>
      <c r="AL41" s="13">
        <f t="shared" si="9"/>
        <v>72.0971302428256</v>
      </c>
    </row>
    <row r="42" spans="1:38">
      <c r="A42" s="10">
        <v>39</v>
      </c>
      <c r="B42" s="17" t="s">
        <v>121</v>
      </c>
      <c r="C42" s="19" t="s">
        <v>122</v>
      </c>
      <c r="D42" s="9">
        <v>69</v>
      </c>
      <c r="E42" s="9">
        <v>60</v>
      </c>
      <c r="F42" s="18" t="s">
        <v>38</v>
      </c>
      <c r="G42" s="9">
        <v>84</v>
      </c>
      <c r="H42" s="9">
        <v>85</v>
      </c>
      <c r="I42" s="9">
        <v>80</v>
      </c>
      <c r="J42" s="18" t="s">
        <v>56</v>
      </c>
      <c r="K42" s="9">
        <v>87</v>
      </c>
      <c r="L42" s="18" t="s">
        <v>38</v>
      </c>
      <c r="M42" s="18" t="s">
        <v>38</v>
      </c>
      <c r="N42" s="9">
        <v>78</v>
      </c>
      <c r="O42" s="13">
        <f>D42*3+N42*2+E42*2+G42*7.5+H42*3+I42*1.5+J42*3+K42*2</f>
        <v>1830</v>
      </c>
      <c r="P42" s="13">
        <f t="shared" si="32"/>
        <v>24.3</v>
      </c>
      <c r="Q42" s="13">
        <f t="shared" si="2"/>
        <v>75.3086419753086</v>
      </c>
      <c r="S42" s="18" t="s">
        <v>121</v>
      </c>
      <c r="T42" s="19" t="s">
        <v>122</v>
      </c>
      <c r="U42" s="7">
        <v>65</v>
      </c>
      <c r="V42" s="7">
        <v>69</v>
      </c>
      <c r="W42" s="18" t="s">
        <v>38</v>
      </c>
      <c r="X42" s="9">
        <v>62</v>
      </c>
      <c r="Y42" s="9">
        <v>82</v>
      </c>
      <c r="Z42" s="18" t="s">
        <v>38</v>
      </c>
      <c r="AA42" s="18" t="s">
        <v>38</v>
      </c>
      <c r="AB42" s="9">
        <v>55</v>
      </c>
      <c r="AC42" s="18" t="s">
        <v>38</v>
      </c>
      <c r="AD42" s="9">
        <v>69</v>
      </c>
      <c r="AE42" s="13">
        <f t="shared" si="33"/>
        <v>1578.5</v>
      </c>
      <c r="AF42" s="13">
        <f t="shared" si="34"/>
        <v>23</v>
      </c>
      <c r="AG42" s="13">
        <f t="shared" si="4"/>
        <v>68.6304347826087</v>
      </c>
      <c r="AH42" s="13">
        <f t="shared" si="5"/>
        <v>3408.5</v>
      </c>
      <c r="AI42" s="13">
        <f t="shared" si="6"/>
        <v>47.3</v>
      </c>
      <c r="AJ42" s="13">
        <f t="shared" si="7"/>
        <v>72.061310782241</v>
      </c>
      <c r="AK42" s="13">
        <f t="shared" si="31"/>
        <v>0</v>
      </c>
      <c r="AL42" s="13">
        <f t="shared" si="9"/>
        <v>72.061310782241</v>
      </c>
    </row>
    <row r="43" spans="1:38">
      <c r="A43" s="10">
        <v>40</v>
      </c>
      <c r="B43" s="17" t="s">
        <v>123</v>
      </c>
      <c r="C43" s="19" t="s">
        <v>124</v>
      </c>
      <c r="D43" s="18" t="s">
        <v>125</v>
      </c>
      <c r="E43" s="18" t="s">
        <v>126</v>
      </c>
      <c r="F43" s="18" t="s">
        <v>38</v>
      </c>
      <c r="G43" s="9">
        <v>77</v>
      </c>
      <c r="H43" s="9">
        <v>81</v>
      </c>
      <c r="I43" s="9">
        <v>77</v>
      </c>
      <c r="J43" s="9">
        <v>60</v>
      </c>
      <c r="K43" s="18" t="s">
        <v>38</v>
      </c>
      <c r="L43" s="18" t="s">
        <v>38</v>
      </c>
      <c r="M43" s="18" t="s">
        <v>66</v>
      </c>
      <c r="N43" s="9">
        <v>94</v>
      </c>
      <c r="O43" s="13">
        <f>D43*3+M43*2+N43*2+E43*2+G43*7.5+H43*3+I43*1.5+J43*3</f>
        <v>1721</v>
      </c>
      <c r="P43" s="13">
        <f t="shared" si="32"/>
        <v>24.3</v>
      </c>
      <c r="Q43" s="13">
        <f t="shared" si="2"/>
        <v>70.8230452674897</v>
      </c>
      <c r="S43" s="18" t="s">
        <v>123</v>
      </c>
      <c r="T43" s="18" t="s">
        <v>124</v>
      </c>
      <c r="U43" s="7">
        <v>60</v>
      </c>
      <c r="V43" s="7">
        <v>75</v>
      </c>
      <c r="W43" s="18" t="s">
        <v>38</v>
      </c>
      <c r="X43" s="9">
        <v>75</v>
      </c>
      <c r="Y43" s="9">
        <v>77</v>
      </c>
      <c r="Z43" s="18" t="s">
        <v>38</v>
      </c>
      <c r="AA43" s="18" t="s">
        <v>38</v>
      </c>
      <c r="AB43" s="9">
        <v>67</v>
      </c>
      <c r="AC43" s="18" t="s">
        <v>38</v>
      </c>
      <c r="AD43" s="9">
        <v>79</v>
      </c>
      <c r="AE43" s="13">
        <f t="shared" si="33"/>
        <v>1678</v>
      </c>
      <c r="AF43" s="13">
        <f t="shared" si="34"/>
        <v>23</v>
      </c>
      <c r="AG43" s="13">
        <f t="shared" si="4"/>
        <v>72.9565217391304</v>
      </c>
      <c r="AH43" s="13">
        <f t="shared" si="5"/>
        <v>3399</v>
      </c>
      <c r="AI43" s="13">
        <f t="shared" si="6"/>
        <v>47.3</v>
      </c>
      <c r="AJ43" s="13">
        <f t="shared" si="7"/>
        <v>71.8604651162791</v>
      </c>
      <c r="AK43" s="13">
        <f t="shared" si="31"/>
        <v>0</v>
      </c>
      <c r="AL43" s="13">
        <f t="shared" si="9"/>
        <v>71.8604651162791</v>
      </c>
    </row>
    <row r="44" spans="1:38">
      <c r="A44" s="10">
        <v>41</v>
      </c>
      <c r="B44" s="17" t="s">
        <v>127</v>
      </c>
      <c r="C44" s="18" t="s">
        <v>128</v>
      </c>
      <c r="D44" s="9">
        <v>69</v>
      </c>
      <c r="E44" s="9">
        <v>63</v>
      </c>
      <c r="F44" s="18" t="s">
        <v>38</v>
      </c>
      <c r="G44" s="9">
        <v>75</v>
      </c>
      <c r="H44" s="9">
        <v>78</v>
      </c>
      <c r="I44" s="9">
        <v>80</v>
      </c>
      <c r="J44" s="9">
        <v>60</v>
      </c>
      <c r="K44" s="18" t="s">
        <v>38</v>
      </c>
      <c r="L44" s="18" t="s">
        <v>38</v>
      </c>
      <c r="M44" s="18" t="s">
        <v>66</v>
      </c>
      <c r="N44" s="18" t="s">
        <v>38</v>
      </c>
      <c r="O44" s="13">
        <f>D44*3+M44*2+E44*2+G44*7.5+H44*3+I44*1.5+J44*3</f>
        <v>1599.5</v>
      </c>
      <c r="P44" s="13">
        <f>3+2+7.8+3+1.5+3+2</f>
        <v>22.3</v>
      </c>
      <c r="Q44" s="13">
        <f t="shared" si="2"/>
        <v>71.7264573991031</v>
      </c>
      <c r="S44" s="18" t="s">
        <v>127</v>
      </c>
      <c r="T44" s="19" t="s">
        <v>128</v>
      </c>
      <c r="U44" s="7">
        <v>64</v>
      </c>
      <c r="V44" s="7">
        <v>72</v>
      </c>
      <c r="W44" s="18" t="s">
        <v>38</v>
      </c>
      <c r="X44" s="9">
        <v>68</v>
      </c>
      <c r="Y44" s="9">
        <v>80</v>
      </c>
      <c r="Z44" s="18" t="s">
        <v>38</v>
      </c>
      <c r="AA44" s="18" t="s">
        <v>38</v>
      </c>
      <c r="AB44" s="9">
        <v>73</v>
      </c>
      <c r="AC44" s="9">
        <v>88</v>
      </c>
      <c r="AD44" s="9">
        <v>52</v>
      </c>
      <c r="AE44" s="13">
        <f>U44*2+AC44*2+V44*1.5+X44*2+Y44*7.5+AB44*6+AD44*4</f>
        <v>1794</v>
      </c>
      <c r="AF44" s="13">
        <f>2+1.5+2+7.5+6+4+2</f>
        <v>25</v>
      </c>
      <c r="AG44" s="13">
        <f t="shared" si="4"/>
        <v>71.76</v>
      </c>
      <c r="AH44" s="13">
        <f t="shared" si="5"/>
        <v>3393.5</v>
      </c>
      <c r="AI44" s="13">
        <f t="shared" si="6"/>
        <v>47.3</v>
      </c>
      <c r="AJ44" s="13">
        <f t="shared" si="7"/>
        <v>71.7441860465116</v>
      </c>
      <c r="AK44" s="13">
        <f t="shared" si="31"/>
        <v>0</v>
      </c>
      <c r="AL44" s="13">
        <f t="shared" si="9"/>
        <v>71.7441860465116</v>
      </c>
    </row>
    <row r="45" spans="1:38">
      <c r="A45" s="10">
        <v>42</v>
      </c>
      <c r="B45" s="17" t="s">
        <v>129</v>
      </c>
      <c r="C45" s="19" t="s">
        <v>130</v>
      </c>
      <c r="D45" s="9">
        <v>62</v>
      </c>
      <c r="E45" s="9">
        <v>60</v>
      </c>
      <c r="F45" s="9">
        <v>83</v>
      </c>
      <c r="G45" s="9">
        <v>76</v>
      </c>
      <c r="H45" s="9">
        <v>79</v>
      </c>
      <c r="I45" s="9">
        <v>78</v>
      </c>
      <c r="J45" s="18" t="s">
        <v>131</v>
      </c>
      <c r="K45" s="18" t="s">
        <v>38</v>
      </c>
      <c r="L45" s="18" t="s">
        <v>38</v>
      </c>
      <c r="M45" s="18" t="s">
        <v>39</v>
      </c>
      <c r="N45" s="9">
        <v>91</v>
      </c>
      <c r="O45" s="13">
        <f>D45*3+M45*2+N45*2+E45*2+G45*7.5+H45*3+I45*1.5+J45*3+F45*1.5</f>
        <v>1885.5</v>
      </c>
      <c r="P45" s="13">
        <f>3+2+7.8+3+1.5+3+2+2+1.5</f>
        <v>25.8</v>
      </c>
      <c r="Q45" s="13">
        <f t="shared" si="2"/>
        <v>73.0813953488372</v>
      </c>
      <c r="S45" s="18" t="s">
        <v>129</v>
      </c>
      <c r="T45" s="18" t="s">
        <v>130</v>
      </c>
      <c r="U45" s="7">
        <v>73</v>
      </c>
      <c r="V45" s="7">
        <v>75</v>
      </c>
      <c r="W45" s="18" t="s">
        <v>38</v>
      </c>
      <c r="X45" s="9">
        <v>62</v>
      </c>
      <c r="Y45" s="9">
        <v>72</v>
      </c>
      <c r="Z45" s="18" t="s">
        <v>38</v>
      </c>
      <c r="AA45" s="18" t="s">
        <v>38</v>
      </c>
      <c r="AB45" s="9">
        <v>60</v>
      </c>
      <c r="AC45" s="9">
        <v>90</v>
      </c>
      <c r="AD45" s="9">
        <v>73</v>
      </c>
      <c r="AE45" s="13">
        <f>U45*2+V45*1.5+X45*2+Y45*7.5+AB45*6+AD45*4+AC45*2</f>
        <v>1754.5</v>
      </c>
      <c r="AF45" s="13">
        <f>2+1.5+2+7.5+6+4+2</f>
        <v>25</v>
      </c>
      <c r="AG45" s="13">
        <f t="shared" si="4"/>
        <v>70.18</v>
      </c>
      <c r="AH45" s="13">
        <f t="shared" si="5"/>
        <v>3640</v>
      </c>
      <c r="AI45" s="13">
        <f t="shared" si="6"/>
        <v>50.8</v>
      </c>
      <c r="AJ45" s="13">
        <f t="shared" si="7"/>
        <v>71.6535433070866</v>
      </c>
      <c r="AK45" s="13">
        <f t="shared" si="31"/>
        <v>0</v>
      </c>
      <c r="AL45" s="13">
        <f t="shared" si="9"/>
        <v>71.6535433070866</v>
      </c>
    </row>
    <row r="46" spans="1:38">
      <c r="A46" s="10">
        <v>43</v>
      </c>
      <c r="B46" s="17" t="s">
        <v>132</v>
      </c>
      <c r="C46" s="19" t="s">
        <v>133</v>
      </c>
      <c r="D46" s="9">
        <v>65</v>
      </c>
      <c r="E46" s="9">
        <v>60</v>
      </c>
      <c r="F46" s="18" t="s">
        <v>38</v>
      </c>
      <c r="G46" s="9">
        <v>76</v>
      </c>
      <c r="H46" s="9">
        <v>73</v>
      </c>
      <c r="I46" s="9">
        <v>68</v>
      </c>
      <c r="J46" s="18" t="s">
        <v>125</v>
      </c>
      <c r="K46" s="18" t="s">
        <v>38</v>
      </c>
      <c r="L46" s="18" t="s">
        <v>38</v>
      </c>
      <c r="M46" s="18" t="s">
        <v>66</v>
      </c>
      <c r="N46" s="9">
        <v>87</v>
      </c>
      <c r="O46" s="13">
        <f>D46*3+M46*2+N46*2+E46*2+G46*7.5+H46*3+I46*1.5+J46*3</f>
        <v>1697</v>
      </c>
      <c r="P46" s="13">
        <f t="shared" ref="P46:P49" si="35">3+2+7.8+3+1.5+3+2+2</f>
        <v>24.3</v>
      </c>
      <c r="Q46" s="13">
        <f t="shared" si="2"/>
        <v>69.8353909465021</v>
      </c>
      <c r="S46" s="18" t="s">
        <v>132</v>
      </c>
      <c r="T46" s="18" t="s">
        <v>133</v>
      </c>
      <c r="U46" s="7">
        <v>78</v>
      </c>
      <c r="V46" s="7">
        <v>86</v>
      </c>
      <c r="W46" s="18" t="s">
        <v>38</v>
      </c>
      <c r="X46" s="9">
        <v>66</v>
      </c>
      <c r="Y46" s="9">
        <v>75</v>
      </c>
      <c r="Z46" s="18" t="s">
        <v>38</v>
      </c>
      <c r="AA46" s="18" t="s">
        <v>38</v>
      </c>
      <c r="AB46" s="9">
        <v>84</v>
      </c>
      <c r="AC46" s="18" t="s">
        <v>38</v>
      </c>
      <c r="AD46" s="9">
        <v>51</v>
      </c>
      <c r="AE46" s="13">
        <f t="shared" ref="AE46:AE49" si="36">U46*2+V46*1.5+X46*2+Y46*7.5+AB46*6+AD46*4</f>
        <v>1687.5</v>
      </c>
      <c r="AF46" s="13">
        <f t="shared" ref="AF46:AF49" si="37">2+1.5+2+7.5+6+4</f>
        <v>23</v>
      </c>
      <c r="AG46" s="13">
        <f t="shared" si="4"/>
        <v>73.3695652173913</v>
      </c>
      <c r="AH46" s="13">
        <f t="shared" si="5"/>
        <v>3384.5</v>
      </c>
      <c r="AI46" s="13">
        <f t="shared" si="6"/>
        <v>47.3</v>
      </c>
      <c r="AJ46" s="13">
        <f t="shared" si="7"/>
        <v>71.553911205074</v>
      </c>
      <c r="AK46" s="13">
        <f t="shared" si="31"/>
        <v>0</v>
      </c>
      <c r="AL46" s="13">
        <f t="shared" si="9"/>
        <v>71.553911205074</v>
      </c>
    </row>
    <row r="47" spans="1:38">
      <c r="A47" s="10">
        <v>44</v>
      </c>
      <c r="B47" s="17" t="s">
        <v>134</v>
      </c>
      <c r="C47" s="19" t="s">
        <v>135</v>
      </c>
      <c r="D47" s="9">
        <v>68</v>
      </c>
      <c r="E47" s="18" t="s">
        <v>71</v>
      </c>
      <c r="F47" s="18" t="s">
        <v>38</v>
      </c>
      <c r="G47" s="9">
        <v>76</v>
      </c>
      <c r="H47" s="9">
        <v>84</v>
      </c>
      <c r="I47" s="9">
        <v>86</v>
      </c>
      <c r="J47" s="18" t="s">
        <v>126</v>
      </c>
      <c r="K47" s="9">
        <v>86</v>
      </c>
      <c r="L47" s="18" t="s">
        <v>38</v>
      </c>
      <c r="M47" s="18" t="s">
        <v>38</v>
      </c>
      <c r="N47" s="18" t="s">
        <v>38</v>
      </c>
      <c r="O47" s="13">
        <f>D47*3+E47*2+G47*7.5+H47*3+I47*1.5+J47*3+K47*2</f>
        <v>1579</v>
      </c>
      <c r="P47" s="13">
        <f t="shared" ref="P47:P51" si="38">3+2+7.8+3+1.5+3+2</f>
        <v>22.3</v>
      </c>
      <c r="Q47" s="13">
        <f t="shared" si="2"/>
        <v>70.8071748878924</v>
      </c>
      <c r="S47" s="18" t="s">
        <v>134</v>
      </c>
      <c r="T47" s="19" t="s">
        <v>135</v>
      </c>
      <c r="U47" s="7">
        <v>60</v>
      </c>
      <c r="V47" s="7">
        <v>74</v>
      </c>
      <c r="W47" s="18" t="s">
        <v>38</v>
      </c>
      <c r="X47" s="9">
        <v>81</v>
      </c>
      <c r="Y47" s="9">
        <v>83</v>
      </c>
      <c r="Z47" s="18" t="s">
        <v>38</v>
      </c>
      <c r="AA47" s="18" t="s">
        <v>38</v>
      </c>
      <c r="AB47" s="9">
        <v>44</v>
      </c>
      <c r="AC47" s="18" t="s">
        <v>38</v>
      </c>
      <c r="AD47" s="9">
        <v>86</v>
      </c>
      <c r="AE47" s="13">
        <f t="shared" si="36"/>
        <v>1623.5</v>
      </c>
      <c r="AF47" s="13">
        <f t="shared" si="37"/>
        <v>23</v>
      </c>
      <c r="AG47" s="13">
        <f t="shared" si="4"/>
        <v>70.5869565217391</v>
      </c>
      <c r="AH47" s="13">
        <f t="shared" si="5"/>
        <v>3202.5</v>
      </c>
      <c r="AI47" s="13">
        <f t="shared" si="6"/>
        <v>45.3</v>
      </c>
      <c r="AJ47" s="13">
        <f t="shared" si="7"/>
        <v>70.6953642384106</v>
      </c>
      <c r="AK47" s="13">
        <f t="shared" si="31"/>
        <v>0</v>
      </c>
      <c r="AL47" s="13">
        <f t="shared" si="9"/>
        <v>70.6953642384106</v>
      </c>
    </row>
    <row r="48" spans="1:38">
      <c r="A48" s="10">
        <v>45</v>
      </c>
      <c r="B48" s="17" t="s">
        <v>136</v>
      </c>
      <c r="C48" s="19" t="s">
        <v>137</v>
      </c>
      <c r="D48" s="9">
        <v>78</v>
      </c>
      <c r="E48" s="9">
        <v>78</v>
      </c>
      <c r="F48" s="18" t="s">
        <v>38</v>
      </c>
      <c r="G48" s="9">
        <v>65</v>
      </c>
      <c r="H48" s="9">
        <v>80</v>
      </c>
      <c r="I48" s="9">
        <v>68</v>
      </c>
      <c r="J48" s="18" t="s">
        <v>138</v>
      </c>
      <c r="K48" s="9">
        <v>92</v>
      </c>
      <c r="L48" s="18" t="s">
        <v>38</v>
      </c>
      <c r="M48" s="18" t="s">
        <v>38</v>
      </c>
      <c r="N48" s="9">
        <v>60</v>
      </c>
      <c r="O48" s="13">
        <f>D48*3+N48*2+E48*2+G48*7.5+H48*3+I48*1.5+J48*3+K48*2</f>
        <v>1601.5</v>
      </c>
      <c r="P48" s="13">
        <f t="shared" si="35"/>
        <v>24.3</v>
      </c>
      <c r="Q48" s="13">
        <f t="shared" si="2"/>
        <v>65.9053497942387</v>
      </c>
      <c r="S48" s="18" t="s">
        <v>136</v>
      </c>
      <c r="T48" s="18" t="s">
        <v>137</v>
      </c>
      <c r="U48" s="7">
        <v>88</v>
      </c>
      <c r="V48" s="7">
        <v>83</v>
      </c>
      <c r="W48" s="18" t="s">
        <v>38</v>
      </c>
      <c r="X48" s="9">
        <v>78</v>
      </c>
      <c r="Y48" s="9">
        <v>74</v>
      </c>
      <c r="Z48" s="9">
        <v>82</v>
      </c>
      <c r="AA48" s="18" t="s">
        <v>38</v>
      </c>
      <c r="AB48" s="9">
        <v>67</v>
      </c>
      <c r="AC48" s="18" t="s">
        <v>38</v>
      </c>
      <c r="AD48" s="9">
        <v>78</v>
      </c>
      <c r="AE48" s="13">
        <f>U48*2+V48*1.5+X48*2+Y48*7.5+AB48*6+AD48*4+Z48*1</f>
        <v>1807.5</v>
      </c>
      <c r="AF48" s="13">
        <f>2+1.5+2+7.5+6+4+1</f>
        <v>24</v>
      </c>
      <c r="AG48" s="13">
        <f t="shared" si="4"/>
        <v>75.3125</v>
      </c>
      <c r="AH48" s="13">
        <f t="shared" si="5"/>
        <v>3409</v>
      </c>
      <c r="AI48" s="13">
        <f t="shared" si="6"/>
        <v>48.3</v>
      </c>
      <c r="AJ48" s="13">
        <f t="shared" si="7"/>
        <v>70.5797101449275</v>
      </c>
      <c r="AK48" s="13">
        <f t="shared" si="31"/>
        <v>0</v>
      </c>
      <c r="AL48" s="13">
        <f t="shared" si="9"/>
        <v>70.5797101449275</v>
      </c>
    </row>
    <row r="49" spans="1:38">
      <c r="A49" s="7">
        <v>46</v>
      </c>
      <c r="B49" s="17" t="s">
        <v>139</v>
      </c>
      <c r="C49" s="18" t="s">
        <v>140</v>
      </c>
      <c r="D49" s="9">
        <v>72</v>
      </c>
      <c r="E49" s="9">
        <v>60</v>
      </c>
      <c r="F49" s="18" t="s">
        <v>38</v>
      </c>
      <c r="G49" s="9">
        <v>73</v>
      </c>
      <c r="H49" s="9">
        <v>75</v>
      </c>
      <c r="I49" s="9">
        <v>73</v>
      </c>
      <c r="J49" s="18" t="s">
        <v>141</v>
      </c>
      <c r="K49" s="18" t="s">
        <v>38</v>
      </c>
      <c r="L49" s="18" t="s">
        <v>38</v>
      </c>
      <c r="M49" s="18" t="s">
        <v>39</v>
      </c>
      <c r="N49" s="9">
        <v>86</v>
      </c>
      <c r="O49" s="13">
        <f t="shared" ref="O49:O54" si="39">D49*3+M49*2+N49*2+E49*2+G49*7.5+H49*3+I49*1.5+J49*3</f>
        <v>1715</v>
      </c>
      <c r="P49" s="13">
        <f t="shared" si="35"/>
        <v>24.3</v>
      </c>
      <c r="Q49" s="13">
        <f t="shared" si="2"/>
        <v>70.5761316872428</v>
      </c>
      <c r="S49" s="18" t="s">
        <v>139</v>
      </c>
      <c r="T49" s="18" t="s">
        <v>140</v>
      </c>
      <c r="U49" s="7">
        <v>73</v>
      </c>
      <c r="V49" s="7">
        <v>72</v>
      </c>
      <c r="W49" s="18" t="s">
        <v>38</v>
      </c>
      <c r="X49" s="9">
        <v>62</v>
      </c>
      <c r="Y49" s="9">
        <v>77</v>
      </c>
      <c r="Z49" s="18" t="s">
        <v>38</v>
      </c>
      <c r="AA49" s="18" t="s">
        <v>38</v>
      </c>
      <c r="AB49" s="9">
        <v>63</v>
      </c>
      <c r="AC49" s="18" t="s">
        <v>38</v>
      </c>
      <c r="AD49" s="9">
        <v>70</v>
      </c>
      <c r="AE49" s="13">
        <f t="shared" si="36"/>
        <v>1613.5</v>
      </c>
      <c r="AF49" s="13">
        <f t="shared" si="37"/>
        <v>23</v>
      </c>
      <c r="AG49" s="13">
        <f t="shared" si="4"/>
        <v>70.1521739130435</v>
      </c>
      <c r="AH49" s="13">
        <f t="shared" si="5"/>
        <v>3328.5</v>
      </c>
      <c r="AI49" s="13">
        <f t="shared" si="6"/>
        <v>47.3</v>
      </c>
      <c r="AJ49" s="13">
        <f t="shared" si="7"/>
        <v>70.369978858351</v>
      </c>
      <c r="AK49" s="13">
        <f t="shared" si="31"/>
        <v>0</v>
      </c>
      <c r="AL49" s="13">
        <f t="shared" si="9"/>
        <v>70.369978858351</v>
      </c>
    </row>
    <row r="50" spans="1:38">
      <c r="A50" s="10">
        <v>47</v>
      </c>
      <c r="B50" s="17" t="s">
        <v>142</v>
      </c>
      <c r="C50" s="18" t="s">
        <v>143</v>
      </c>
      <c r="D50" s="9">
        <v>75</v>
      </c>
      <c r="E50" s="9">
        <v>72</v>
      </c>
      <c r="F50" s="18" t="s">
        <v>38</v>
      </c>
      <c r="G50" s="9">
        <v>82</v>
      </c>
      <c r="H50" s="9">
        <v>89</v>
      </c>
      <c r="I50" s="9">
        <v>80</v>
      </c>
      <c r="J50" s="9">
        <v>60</v>
      </c>
      <c r="K50" s="18" t="s">
        <v>38</v>
      </c>
      <c r="L50" s="18" t="s">
        <v>38</v>
      </c>
      <c r="M50" s="18" t="s">
        <v>66</v>
      </c>
      <c r="N50" s="18" t="s">
        <v>38</v>
      </c>
      <c r="O50" s="13">
        <f>D50*3+M50*2+E50*2+G50*7.5+H50*3+I50*1.5+J50*3</f>
        <v>1721</v>
      </c>
      <c r="P50" s="13">
        <f t="shared" si="38"/>
        <v>22.3</v>
      </c>
      <c r="Q50" s="13">
        <f t="shared" si="2"/>
        <v>77.1748878923767</v>
      </c>
      <c r="S50" s="18" t="s">
        <v>142</v>
      </c>
      <c r="T50" s="19" t="s">
        <v>143</v>
      </c>
      <c r="U50" s="7">
        <v>73</v>
      </c>
      <c r="V50" s="7">
        <v>71</v>
      </c>
      <c r="W50" s="18" t="s">
        <v>38</v>
      </c>
      <c r="X50" s="9">
        <v>65</v>
      </c>
      <c r="Y50" s="9">
        <v>73</v>
      </c>
      <c r="Z50" s="18" t="s">
        <v>38</v>
      </c>
      <c r="AA50" s="18" t="s">
        <v>144</v>
      </c>
      <c r="AB50" s="9">
        <v>78</v>
      </c>
      <c r="AC50" s="9">
        <v>88</v>
      </c>
      <c r="AD50" s="9">
        <v>51</v>
      </c>
      <c r="AE50" s="13">
        <f>U50*2+V50*1.5+X50*2+Y50*7.5+AB50*6+AD50*4+AA50*3+AC50*2</f>
        <v>1778</v>
      </c>
      <c r="AF50" s="13">
        <f>2+1.5+2+7.5+6+4+2+3</f>
        <v>28</v>
      </c>
      <c r="AG50" s="13">
        <f t="shared" si="4"/>
        <v>63.5</v>
      </c>
      <c r="AH50" s="13">
        <f t="shared" si="5"/>
        <v>3499</v>
      </c>
      <c r="AI50" s="13">
        <f t="shared" si="6"/>
        <v>50.3</v>
      </c>
      <c r="AJ50" s="13">
        <f t="shared" si="7"/>
        <v>69.5626242544732</v>
      </c>
      <c r="AK50" s="13">
        <f t="shared" si="31"/>
        <v>0</v>
      </c>
      <c r="AL50" s="13">
        <f t="shared" si="9"/>
        <v>69.5626242544732</v>
      </c>
    </row>
    <row r="51" spans="1:38">
      <c r="A51" s="10">
        <v>48</v>
      </c>
      <c r="B51" s="17" t="s">
        <v>145</v>
      </c>
      <c r="C51" s="19" t="s">
        <v>146</v>
      </c>
      <c r="D51" s="9">
        <v>64</v>
      </c>
      <c r="E51" s="18" t="s">
        <v>147</v>
      </c>
      <c r="F51" s="18" t="s">
        <v>38</v>
      </c>
      <c r="G51" s="9">
        <v>81</v>
      </c>
      <c r="H51" s="9">
        <v>84</v>
      </c>
      <c r="I51" s="9">
        <v>73</v>
      </c>
      <c r="J51" s="18" t="s">
        <v>148</v>
      </c>
      <c r="K51" s="9">
        <v>86</v>
      </c>
      <c r="L51" s="18" t="s">
        <v>38</v>
      </c>
      <c r="M51" s="18" t="s">
        <v>38</v>
      </c>
      <c r="N51" s="18" t="s">
        <v>38</v>
      </c>
      <c r="O51" s="13">
        <f>D51*3+E51*2+G51*7.5+H51*3+I51*1.5+J51*3+K51*2</f>
        <v>1564</v>
      </c>
      <c r="P51" s="13">
        <f t="shared" si="38"/>
        <v>22.3</v>
      </c>
      <c r="Q51" s="13">
        <f t="shared" si="2"/>
        <v>70.1345291479821</v>
      </c>
      <c r="S51" s="18" t="s">
        <v>145</v>
      </c>
      <c r="T51" s="19" t="s">
        <v>146</v>
      </c>
      <c r="U51" s="7">
        <v>75</v>
      </c>
      <c r="V51" s="7">
        <v>81</v>
      </c>
      <c r="W51" s="18" t="s">
        <v>38</v>
      </c>
      <c r="X51" s="9">
        <v>46</v>
      </c>
      <c r="Y51" s="9">
        <v>74</v>
      </c>
      <c r="Z51" s="18" t="s">
        <v>38</v>
      </c>
      <c r="AA51" s="18" t="s">
        <v>38</v>
      </c>
      <c r="AB51" s="9">
        <v>65</v>
      </c>
      <c r="AC51" s="18" t="s">
        <v>38</v>
      </c>
      <c r="AD51" s="9">
        <v>62</v>
      </c>
      <c r="AE51" s="13">
        <f t="shared" ref="AE51:AE54" si="40">U51*2+V51*1.5+X51*2+Y51*7.5+AB51*6+AD51*4</f>
        <v>1556.5</v>
      </c>
      <c r="AF51" s="13">
        <f t="shared" ref="AF51:AF54" si="41">2+1.5+2+7.5+6+4</f>
        <v>23</v>
      </c>
      <c r="AG51" s="13">
        <f t="shared" si="4"/>
        <v>67.6739130434783</v>
      </c>
      <c r="AH51" s="13">
        <f t="shared" si="5"/>
        <v>3120.5</v>
      </c>
      <c r="AI51" s="13">
        <f t="shared" si="6"/>
        <v>45.3</v>
      </c>
      <c r="AJ51" s="13">
        <f t="shared" si="7"/>
        <v>68.8852097130243</v>
      </c>
      <c r="AK51" s="13">
        <f t="shared" si="31"/>
        <v>0</v>
      </c>
      <c r="AL51" s="13">
        <f t="shared" si="9"/>
        <v>68.8852097130243</v>
      </c>
    </row>
    <row r="52" spans="1:38">
      <c r="A52" s="10">
        <v>49</v>
      </c>
      <c r="B52" s="17" t="s">
        <v>149</v>
      </c>
      <c r="C52" s="18" t="s">
        <v>150</v>
      </c>
      <c r="D52" s="9">
        <v>60</v>
      </c>
      <c r="E52" s="9">
        <v>60</v>
      </c>
      <c r="F52" s="18" t="s">
        <v>38</v>
      </c>
      <c r="G52" s="9">
        <v>73</v>
      </c>
      <c r="H52" s="9">
        <v>78</v>
      </c>
      <c r="I52" s="9">
        <v>80</v>
      </c>
      <c r="J52" s="9">
        <v>61</v>
      </c>
      <c r="K52" s="18" t="s">
        <v>38</v>
      </c>
      <c r="L52" s="18" t="s">
        <v>38</v>
      </c>
      <c r="M52" s="18" t="s">
        <v>57</v>
      </c>
      <c r="N52" s="9">
        <v>90</v>
      </c>
      <c r="O52" s="13">
        <f t="shared" si="39"/>
        <v>1714.5</v>
      </c>
      <c r="P52" s="13">
        <f t="shared" ref="P52:P54" si="42">3+2+7.8+3+1.5+3+2+2</f>
        <v>24.3</v>
      </c>
      <c r="Q52" s="13">
        <f t="shared" si="2"/>
        <v>70.5555555555556</v>
      </c>
      <c r="S52" s="18" t="s">
        <v>149</v>
      </c>
      <c r="T52" s="19" t="s">
        <v>150</v>
      </c>
      <c r="U52" s="7">
        <v>70</v>
      </c>
      <c r="V52" s="7">
        <v>78</v>
      </c>
      <c r="W52" s="18" t="s">
        <v>38</v>
      </c>
      <c r="X52" s="9">
        <v>77</v>
      </c>
      <c r="Y52" s="9">
        <v>80</v>
      </c>
      <c r="Z52" s="18" t="s">
        <v>38</v>
      </c>
      <c r="AA52" s="18" t="s">
        <v>38</v>
      </c>
      <c r="AB52" s="9">
        <v>44</v>
      </c>
      <c r="AC52" s="18" t="s">
        <v>38</v>
      </c>
      <c r="AD52" s="9">
        <v>62</v>
      </c>
      <c r="AE52" s="13">
        <f t="shared" si="40"/>
        <v>1523</v>
      </c>
      <c r="AF52" s="13">
        <f t="shared" si="41"/>
        <v>23</v>
      </c>
      <c r="AG52" s="13">
        <f t="shared" si="4"/>
        <v>66.2173913043478</v>
      </c>
      <c r="AH52" s="13">
        <f t="shared" si="5"/>
        <v>3237.5</v>
      </c>
      <c r="AI52" s="13">
        <f t="shared" si="6"/>
        <v>47.3</v>
      </c>
      <c r="AJ52" s="13">
        <f t="shared" si="7"/>
        <v>68.446088794926</v>
      </c>
      <c r="AK52" s="13">
        <f t="shared" si="31"/>
        <v>0</v>
      </c>
      <c r="AL52" s="13">
        <f t="shared" si="9"/>
        <v>68.446088794926</v>
      </c>
    </row>
    <row r="53" spans="1:38">
      <c r="A53" s="10">
        <v>50</v>
      </c>
      <c r="B53" s="17" t="s">
        <v>151</v>
      </c>
      <c r="C53" s="19" t="s">
        <v>152</v>
      </c>
      <c r="D53" s="9">
        <v>62</v>
      </c>
      <c r="E53" s="18" t="s">
        <v>126</v>
      </c>
      <c r="F53" s="18" t="s">
        <v>38</v>
      </c>
      <c r="G53" s="9">
        <v>70</v>
      </c>
      <c r="H53" s="9">
        <v>67</v>
      </c>
      <c r="I53" s="9">
        <v>84</v>
      </c>
      <c r="J53" s="18" t="s">
        <v>153</v>
      </c>
      <c r="K53" s="9">
        <v>87</v>
      </c>
      <c r="L53" s="18" t="s">
        <v>38</v>
      </c>
      <c r="M53" s="18" t="s">
        <v>38</v>
      </c>
      <c r="N53" s="9">
        <v>70</v>
      </c>
      <c r="O53" s="13">
        <f>D53*3+N53*2+E53*2+G53*7.5+H53*3+I53*1.5+J53*3+K53*2</f>
        <v>1593</v>
      </c>
      <c r="P53" s="13">
        <f t="shared" si="42"/>
        <v>24.3</v>
      </c>
      <c r="Q53" s="13">
        <f t="shared" si="2"/>
        <v>65.5555555555556</v>
      </c>
      <c r="S53" s="18" t="s">
        <v>151</v>
      </c>
      <c r="T53" s="19" t="s">
        <v>152</v>
      </c>
      <c r="U53" s="7">
        <v>79</v>
      </c>
      <c r="V53" s="7">
        <v>80</v>
      </c>
      <c r="W53" s="18" t="s">
        <v>38</v>
      </c>
      <c r="X53" s="9">
        <v>66</v>
      </c>
      <c r="Y53" s="9">
        <v>73</v>
      </c>
      <c r="Z53" s="18" t="s">
        <v>38</v>
      </c>
      <c r="AA53" s="18" t="s">
        <v>38</v>
      </c>
      <c r="AB53" s="9">
        <v>70</v>
      </c>
      <c r="AC53" s="18" t="s">
        <v>38</v>
      </c>
      <c r="AD53" s="9">
        <v>53</v>
      </c>
      <c r="AE53" s="13">
        <f t="shared" si="40"/>
        <v>1589.5</v>
      </c>
      <c r="AF53" s="13">
        <f t="shared" si="41"/>
        <v>23</v>
      </c>
      <c r="AG53" s="13">
        <f t="shared" si="4"/>
        <v>69.1086956521739</v>
      </c>
      <c r="AH53" s="13">
        <f t="shared" si="5"/>
        <v>3182.5</v>
      </c>
      <c r="AI53" s="13">
        <f t="shared" si="6"/>
        <v>47.3</v>
      </c>
      <c r="AJ53" s="13">
        <f t="shared" si="7"/>
        <v>67.2832980972516</v>
      </c>
      <c r="AK53" s="13">
        <f t="shared" si="31"/>
        <v>0</v>
      </c>
      <c r="AL53" s="13">
        <f t="shared" si="9"/>
        <v>67.2832980972516</v>
      </c>
    </row>
    <row r="54" spans="1:38">
      <c r="A54" s="10">
        <v>51</v>
      </c>
      <c r="B54" s="17" t="s">
        <v>154</v>
      </c>
      <c r="C54" s="19" t="s">
        <v>155</v>
      </c>
      <c r="D54" s="18" t="s">
        <v>80</v>
      </c>
      <c r="E54" s="18" t="s">
        <v>126</v>
      </c>
      <c r="F54" s="18" t="s">
        <v>38</v>
      </c>
      <c r="G54" s="9">
        <v>68</v>
      </c>
      <c r="H54" s="9">
        <v>78</v>
      </c>
      <c r="I54" s="9">
        <v>68</v>
      </c>
      <c r="J54" s="18" t="s">
        <v>126</v>
      </c>
      <c r="K54" s="18" t="s">
        <v>38</v>
      </c>
      <c r="L54" s="18" t="s">
        <v>38</v>
      </c>
      <c r="M54" s="18" t="s">
        <v>57</v>
      </c>
      <c r="N54" s="9">
        <v>90</v>
      </c>
      <c r="O54" s="13">
        <f t="shared" si="39"/>
        <v>1582</v>
      </c>
      <c r="P54" s="13">
        <f t="shared" si="42"/>
        <v>24.3</v>
      </c>
      <c r="Q54" s="13">
        <f t="shared" si="2"/>
        <v>65.1028806584362</v>
      </c>
      <c r="S54" s="18" t="s">
        <v>154</v>
      </c>
      <c r="T54" s="19" t="s">
        <v>155</v>
      </c>
      <c r="U54" s="7">
        <v>44</v>
      </c>
      <c r="V54" s="7">
        <v>71</v>
      </c>
      <c r="W54" s="18" t="s">
        <v>38</v>
      </c>
      <c r="X54" s="9">
        <v>73</v>
      </c>
      <c r="Y54" s="9">
        <v>81</v>
      </c>
      <c r="Z54" s="18" t="s">
        <v>38</v>
      </c>
      <c r="AA54" s="18" t="s">
        <v>38</v>
      </c>
      <c r="AB54" s="9">
        <v>62</v>
      </c>
      <c r="AC54" s="18" t="s">
        <v>38</v>
      </c>
      <c r="AD54" s="9">
        <v>67</v>
      </c>
      <c r="AE54" s="13">
        <f t="shared" si="40"/>
        <v>1588</v>
      </c>
      <c r="AF54" s="13">
        <f t="shared" si="41"/>
        <v>23</v>
      </c>
      <c r="AG54" s="13">
        <f t="shared" si="4"/>
        <v>69.0434782608696</v>
      </c>
      <c r="AH54" s="13">
        <f t="shared" si="5"/>
        <v>3170</v>
      </c>
      <c r="AI54" s="13">
        <f t="shared" si="6"/>
        <v>47.3</v>
      </c>
      <c r="AJ54" s="13">
        <f t="shared" si="7"/>
        <v>67.0190274841438</v>
      </c>
      <c r="AK54" s="13">
        <f t="shared" si="31"/>
        <v>0</v>
      </c>
      <c r="AL54" s="13">
        <f t="shared" si="9"/>
        <v>67.0190274841438</v>
      </c>
    </row>
    <row r="55" spans="1:38">
      <c r="A55" s="10">
        <v>52</v>
      </c>
      <c r="B55" s="17" t="s">
        <v>156</v>
      </c>
      <c r="C55" s="19" t="s">
        <v>157</v>
      </c>
      <c r="D55" s="18" t="s">
        <v>71</v>
      </c>
      <c r="E55" s="18" t="s">
        <v>80</v>
      </c>
      <c r="F55" s="9">
        <v>61</v>
      </c>
      <c r="G55" s="9">
        <v>83</v>
      </c>
      <c r="H55" s="9">
        <v>81</v>
      </c>
      <c r="I55" s="9">
        <v>75</v>
      </c>
      <c r="J55" s="9">
        <v>60</v>
      </c>
      <c r="K55" s="18" t="s">
        <v>38</v>
      </c>
      <c r="L55" s="18" t="s">
        <v>38</v>
      </c>
      <c r="M55" s="18" t="s">
        <v>57</v>
      </c>
      <c r="N55" s="18" t="s">
        <v>38</v>
      </c>
      <c r="O55" s="13">
        <f>D55*3+M55*2+E55*2+G55*7.5+H55*3+I55*1.5+J55*3+F55*1.5</f>
        <v>1656.5</v>
      </c>
      <c r="P55" s="13">
        <f>3+2+7.8+3+1.5+3+2+1.5</f>
        <v>23.8</v>
      </c>
      <c r="Q55" s="13">
        <f t="shared" si="2"/>
        <v>69.6008403361345</v>
      </c>
      <c r="S55" s="18" t="s">
        <v>156</v>
      </c>
      <c r="T55" s="19" t="s">
        <v>157</v>
      </c>
      <c r="U55" s="7">
        <v>48</v>
      </c>
      <c r="V55" s="7">
        <v>60</v>
      </c>
      <c r="W55" s="18" t="s">
        <v>38</v>
      </c>
      <c r="X55" s="9">
        <v>62</v>
      </c>
      <c r="Y55" s="9">
        <v>70</v>
      </c>
      <c r="Z55" s="18" t="s">
        <v>38</v>
      </c>
      <c r="AA55" s="18" t="s">
        <v>38</v>
      </c>
      <c r="AB55" s="9">
        <v>65</v>
      </c>
      <c r="AC55" s="9">
        <v>91</v>
      </c>
      <c r="AD55" s="9">
        <v>37</v>
      </c>
      <c r="AE55" s="13">
        <f t="shared" ref="AE55:AE60" si="43">U55*2+V55*1.5+X55*2+Y55*7.5+AB55*6+AD55*4+AC55*2</f>
        <v>1555</v>
      </c>
      <c r="AF55" s="13">
        <f t="shared" ref="AF55:AF60" si="44">2+1.5+2+7.5+6+4+2</f>
        <v>25</v>
      </c>
      <c r="AG55" s="13">
        <f t="shared" si="4"/>
        <v>62.2</v>
      </c>
      <c r="AH55" s="13">
        <f t="shared" si="5"/>
        <v>3211.5</v>
      </c>
      <c r="AI55" s="13">
        <f t="shared" si="6"/>
        <v>48.8</v>
      </c>
      <c r="AJ55" s="13">
        <f t="shared" si="7"/>
        <v>65.8094262295082</v>
      </c>
      <c r="AK55" s="13">
        <f t="shared" si="31"/>
        <v>0</v>
      </c>
      <c r="AL55" s="13">
        <f t="shared" si="9"/>
        <v>65.8094262295082</v>
      </c>
    </row>
    <row r="56" spans="1:38">
      <c r="A56" s="10">
        <v>53</v>
      </c>
      <c r="B56" s="17" t="s">
        <v>158</v>
      </c>
      <c r="C56" s="19" t="s">
        <v>159</v>
      </c>
      <c r="D56" s="9">
        <v>75</v>
      </c>
      <c r="E56" s="9">
        <v>75</v>
      </c>
      <c r="F56" s="18" t="s">
        <v>38</v>
      </c>
      <c r="G56" s="9">
        <v>65</v>
      </c>
      <c r="H56" s="9">
        <v>81</v>
      </c>
      <c r="I56" s="9">
        <v>73</v>
      </c>
      <c r="J56" s="18" t="s">
        <v>80</v>
      </c>
      <c r="K56" s="18" t="s">
        <v>38</v>
      </c>
      <c r="L56" s="18" t="s">
        <v>38</v>
      </c>
      <c r="M56" s="18" t="s">
        <v>66</v>
      </c>
      <c r="N56" s="18" t="s">
        <v>38</v>
      </c>
      <c r="O56" s="13">
        <f>D56*3+M56*2+E56*2+G56*7.5+H56*3+I56*1.5+J56*3</f>
        <v>1541</v>
      </c>
      <c r="P56" s="13">
        <f>3+2+7.8+3+1.5+3+2</f>
        <v>22.3</v>
      </c>
      <c r="Q56" s="13">
        <f t="shared" si="2"/>
        <v>69.1031390134529</v>
      </c>
      <c r="S56" s="18" t="s">
        <v>158</v>
      </c>
      <c r="T56" s="18" t="s">
        <v>159</v>
      </c>
      <c r="U56" s="7">
        <v>69</v>
      </c>
      <c r="V56" s="7">
        <v>84</v>
      </c>
      <c r="W56" s="18" t="s">
        <v>38</v>
      </c>
      <c r="X56" s="9">
        <v>63</v>
      </c>
      <c r="Y56" s="9">
        <v>66</v>
      </c>
      <c r="Z56" s="18" t="s">
        <v>38</v>
      </c>
      <c r="AA56" s="18" t="s">
        <v>38</v>
      </c>
      <c r="AB56" s="9">
        <v>63</v>
      </c>
      <c r="AC56" s="9">
        <v>84</v>
      </c>
      <c r="AD56" s="9">
        <v>29</v>
      </c>
      <c r="AE56" s="13">
        <f t="shared" si="43"/>
        <v>1547</v>
      </c>
      <c r="AF56" s="13">
        <f t="shared" si="44"/>
        <v>25</v>
      </c>
      <c r="AG56" s="13">
        <f t="shared" si="4"/>
        <v>61.88</v>
      </c>
      <c r="AH56" s="13">
        <f t="shared" si="5"/>
        <v>3088</v>
      </c>
      <c r="AI56" s="13">
        <f t="shared" si="6"/>
        <v>47.3</v>
      </c>
      <c r="AJ56" s="13">
        <f t="shared" si="7"/>
        <v>65.2854122621565</v>
      </c>
      <c r="AK56" s="13">
        <f t="shared" si="31"/>
        <v>0</v>
      </c>
      <c r="AL56" s="13">
        <f t="shared" si="9"/>
        <v>65.2854122621565</v>
      </c>
    </row>
    <row r="57" spans="1:38">
      <c r="A57" s="10">
        <v>54</v>
      </c>
      <c r="B57" s="17" t="s">
        <v>160</v>
      </c>
      <c r="C57" s="19" t="s">
        <v>161</v>
      </c>
      <c r="D57" s="9">
        <v>69</v>
      </c>
      <c r="E57" s="9">
        <v>63</v>
      </c>
      <c r="F57" s="18" t="s">
        <v>38</v>
      </c>
      <c r="G57" s="9">
        <v>60</v>
      </c>
      <c r="H57" s="9">
        <v>76</v>
      </c>
      <c r="I57" s="9">
        <v>78</v>
      </c>
      <c r="J57" s="18" t="s">
        <v>162</v>
      </c>
      <c r="K57" s="18" t="s">
        <v>38</v>
      </c>
      <c r="L57" s="18" t="s">
        <v>38</v>
      </c>
      <c r="M57" s="18" t="s">
        <v>57</v>
      </c>
      <c r="N57" s="18" t="s">
        <v>38</v>
      </c>
      <c r="O57" s="13">
        <f>D57*3+M57*2+E57*2+G57*7.5+H57*3+I57*1.5+J57*3</f>
        <v>1410</v>
      </c>
      <c r="P57" s="13">
        <f>3+2+7.8+3+1.5+3+2</f>
        <v>22.3</v>
      </c>
      <c r="Q57" s="13">
        <f t="shared" si="2"/>
        <v>63.2286995515695</v>
      </c>
      <c r="S57" s="18" t="s">
        <v>160</v>
      </c>
      <c r="T57" s="19" t="s">
        <v>161</v>
      </c>
      <c r="U57" s="7">
        <v>79</v>
      </c>
      <c r="V57" s="7">
        <v>75</v>
      </c>
      <c r="W57" s="18" t="s">
        <v>38</v>
      </c>
      <c r="X57" s="9">
        <v>66</v>
      </c>
      <c r="Y57" s="9">
        <v>70</v>
      </c>
      <c r="Z57" s="18" t="s">
        <v>38</v>
      </c>
      <c r="AA57" s="9">
        <v>44</v>
      </c>
      <c r="AB57" s="9">
        <v>62</v>
      </c>
      <c r="AC57" s="9">
        <v>84</v>
      </c>
      <c r="AD57" s="9">
        <v>62</v>
      </c>
      <c r="AE57" s="13">
        <f>U57*2+V57*1.5+X57*2+Y57*7.5+AB57*6+AD57*4+AA57*3+AC57*2</f>
        <v>1847.5</v>
      </c>
      <c r="AF57" s="13">
        <f>2+1.5+2+7.5+6+4+3+2</f>
        <v>28</v>
      </c>
      <c r="AG57" s="13">
        <f t="shared" si="4"/>
        <v>65.9821428571429</v>
      </c>
      <c r="AH57" s="13">
        <f t="shared" si="5"/>
        <v>3257.5</v>
      </c>
      <c r="AI57" s="13">
        <f t="shared" si="6"/>
        <v>50.3</v>
      </c>
      <c r="AJ57" s="13">
        <f t="shared" si="7"/>
        <v>64.7614314115308</v>
      </c>
      <c r="AK57" s="13">
        <f t="shared" si="31"/>
        <v>0</v>
      </c>
      <c r="AL57" s="13">
        <f t="shared" si="9"/>
        <v>64.7614314115308</v>
      </c>
    </row>
    <row r="58" spans="1:38">
      <c r="A58" s="10">
        <v>55</v>
      </c>
      <c r="B58" s="17" t="s">
        <v>163</v>
      </c>
      <c r="C58" s="19" t="s">
        <v>164</v>
      </c>
      <c r="D58" s="18" t="s">
        <v>165</v>
      </c>
      <c r="E58" s="18" t="s">
        <v>166</v>
      </c>
      <c r="F58" s="18" t="s">
        <v>38</v>
      </c>
      <c r="G58" s="9">
        <v>78</v>
      </c>
      <c r="H58" s="9">
        <v>80</v>
      </c>
      <c r="I58" s="9">
        <v>68</v>
      </c>
      <c r="J58" s="18" t="s">
        <v>167</v>
      </c>
      <c r="K58" s="18" t="s">
        <v>168</v>
      </c>
      <c r="L58" s="18" t="s">
        <v>38</v>
      </c>
      <c r="M58" s="18" t="s">
        <v>38</v>
      </c>
      <c r="N58" s="9">
        <v>80</v>
      </c>
      <c r="O58" s="13">
        <f t="shared" ref="O58:O61" si="45">D58*3+N58*2+E58*2+G58*7.5+H58*3+I58*1.5+J58*3+K58*2</f>
        <v>1501</v>
      </c>
      <c r="P58" s="13">
        <f t="shared" ref="P58:P62" si="46">3+2+7.8+3+1.5+3+2+2</f>
        <v>24.3</v>
      </c>
      <c r="Q58" s="13">
        <f t="shared" si="2"/>
        <v>61.7695473251029</v>
      </c>
      <c r="S58" s="18" t="s">
        <v>163</v>
      </c>
      <c r="T58" s="19" t="s">
        <v>164</v>
      </c>
      <c r="U58" s="7">
        <v>36</v>
      </c>
      <c r="V58" s="7">
        <v>42</v>
      </c>
      <c r="W58" s="18" t="s">
        <v>38</v>
      </c>
      <c r="X58" s="9">
        <v>62</v>
      </c>
      <c r="Y58" s="9">
        <v>80</v>
      </c>
      <c r="Z58" s="18" t="s">
        <v>38</v>
      </c>
      <c r="AA58" s="18" t="s">
        <v>38</v>
      </c>
      <c r="AB58" s="9">
        <v>67</v>
      </c>
      <c r="AC58" s="9">
        <v>86</v>
      </c>
      <c r="AD58" s="9">
        <v>60</v>
      </c>
      <c r="AE58" s="13">
        <f t="shared" si="43"/>
        <v>1673</v>
      </c>
      <c r="AF58" s="13">
        <f t="shared" si="44"/>
        <v>25</v>
      </c>
      <c r="AG58" s="13">
        <f t="shared" si="4"/>
        <v>66.92</v>
      </c>
      <c r="AH58" s="13">
        <f t="shared" si="5"/>
        <v>3174</v>
      </c>
      <c r="AI58" s="13">
        <f t="shared" si="6"/>
        <v>49.3</v>
      </c>
      <c r="AJ58" s="13">
        <f t="shared" si="7"/>
        <v>64.3813387423935</v>
      </c>
      <c r="AK58" s="13">
        <f t="shared" si="31"/>
        <v>0</v>
      </c>
      <c r="AL58" s="13">
        <f t="shared" si="9"/>
        <v>64.3813387423935</v>
      </c>
    </row>
    <row r="59" spans="1:38">
      <c r="A59" s="10">
        <v>56</v>
      </c>
      <c r="B59" s="17" t="s">
        <v>169</v>
      </c>
      <c r="C59" s="19" t="s">
        <v>170</v>
      </c>
      <c r="D59" s="9">
        <v>69</v>
      </c>
      <c r="E59" s="9">
        <v>60</v>
      </c>
      <c r="F59" s="9">
        <v>63</v>
      </c>
      <c r="G59" s="9">
        <v>66</v>
      </c>
      <c r="H59" s="9">
        <v>76</v>
      </c>
      <c r="I59" s="9">
        <v>68</v>
      </c>
      <c r="J59" s="18" t="s">
        <v>171</v>
      </c>
      <c r="K59" s="18" t="s">
        <v>38</v>
      </c>
      <c r="L59" s="18" t="s">
        <v>38</v>
      </c>
      <c r="M59" s="18" t="s">
        <v>66</v>
      </c>
      <c r="N59" s="18" t="s">
        <v>38</v>
      </c>
      <c r="O59" s="13">
        <f>D59*3+M59*2+E59*2+G59*7.5+H59*3+I59*1.5+J59*3+F59*1.5</f>
        <v>1503.5</v>
      </c>
      <c r="P59" s="13">
        <f>3+2+7.8+3+1.5+3+2+1.5</f>
        <v>23.8</v>
      </c>
      <c r="Q59" s="13">
        <f t="shared" si="2"/>
        <v>63.172268907563</v>
      </c>
      <c r="S59" s="18" t="s">
        <v>169</v>
      </c>
      <c r="T59" s="19" t="s">
        <v>170</v>
      </c>
      <c r="U59" s="7">
        <v>78</v>
      </c>
      <c r="V59" s="7">
        <v>71</v>
      </c>
      <c r="W59" s="18" t="s">
        <v>38</v>
      </c>
      <c r="X59" s="9">
        <v>62</v>
      </c>
      <c r="Y59" s="9">
        <v>63</v>
      </c>
      <c r="Z59" s="18" t="s">
        <v>38</v>
      </c>
      <c r="AA59" s="18" t="s">
        <v>38</v>
      </c>
      <c r="AB59" s="9">
        <v>55</v>
      </c>
      <c r="AC59" s="9">
        <v>83</v>
      </c>
      <c r="AD59" s="9">
        <v>64</v>
      </c>
      <c r="AE59" s="13">
        <f t="shared" si="43"/>
        <v>1611</v>
      </c>
      <c r="AF59" s="13">
        <f t="shared" si="44"/>
        <v>25</v>
      </c>
      <c r="AG59" s="13">
        <f t="shared" si="4"/>
        <v>64.44</v>
      </c>
      <c r="AH59" s="13">
        <f t="shared" si="5"/>
        <v>3114.5</v>
      </c>
      <c r="AI59" s="13">
        <f t="shared" si="6"/>
        <v>48.8</v>
      </c>
      <c r="AJ59" s="13">
        <f t="shared" si="7"/>
        <v>63.8217213114754</v>
      </c>
      <c r="AK59" s="13">
        <f t="shared" si="31"/>
        <v>0</v>
      </c>
      <c r="AL59" s="13">
        <f t="shared" si="9"/>
        <v>63.8217213114754</v>
      </c>
    </row>
    <row r="60" spans="1:38">
      <c r="A60" s="10">
        <v>57</v>
      </c>
      <c r="B60" s="17" t="s">
        <v>172</v>
      </c>
      <c r="C60" s="19" t="s">
        <v>173</v>
      </c>
      <c r="D60" s="18" t="s">
        <v>126</v>
      </c>
      <c r="E60" s="18" t="s">
        <v>56</v>
      </c>
      <c r="F60" s="18" t="s">
        <v>38</v>
      </c>
      <c r="G60" s="9">
        <v>77</v>
      </c>
      <c r="H60" s="9">
        <v>70</v>
      </c>
      <c r="I60" s="9">
        <v>68</v>
      </c>
      <c r="J60" s="18" t="s">
        <v>126</v>
      </c>
      <c r="K60" s="18" t="s">
        <v>144</v>
      </c>
      <c r="L60" s="18" t="s">
        <v>38</v>
      </c>
      <c r="M60" s="18" t="s">
        <v>38</v>
      </c>
      <c r="N60" s="9">
        <v>80</v>
      </c>
      <c r="O60" s="13">
        <f t="shared" si="45"/>
        <v>1461.5</v>
      </c>
      <c r="P60" s="13">
        <f t="shared" si="46"/>
        <v>24.3</v>
      </c>
      <c r="Q60" s="13">
        <f t="shared" si="2"/>
        <v>60.1440329218107</v>
      </c>
      <c r="S60" s="18" t="s">
        <v>172</v>
      </c>
      <c r="T60" s="19" t="s">
        <v>173</v>
      </c>
      <c r="U60" s="7">
        <v>60</v>
      </c>
      <c r="V60" s="7">
        <v>78</v>
      </c>
      <c r="W60" s="9">
        <v>74</v>
      </c>
      <c r="X60" s="9">
        <v>50</v>
      </c>
      <c r="Y60" s="9">
        <v>74</v>
      </c>
      <c r="Z60" s="18" t="s">
        <v>38</v>
      </c>
      <c r="AA60" s="18" t="s">
        <v>38</v>
      </c>
      <c r="AB60" s="9">
        <v>61</v>
      </c>
      <c r="AC60" s="9">
        <v>85</v>
      </c>
      <c r="AD60" s="9">
        <v>63</v>
      </c>
      <c r="AE60" s="13">
        <f t="shared" si="43"/>
        <v>1680</v>
      </c>
      <c r="AF60" s="13">
        <f t="shared" si="44"/>
        <v>25</v>
      </c>
      <c r="AG60" s="13">
        <f t="shared" si="4"/>
        <v>67.2</v>
      </c>
      <c r="AH60" s="13">
        <f t="shared" si="5"/>
        <v>3141.5</v>
      </c>
      <c r="AI60" s="13">
        <f t="shared" si="6"/>
        <v>49.3</v>
      </c>
      <c r="AJ60" s="13">
        <f t="shared" si="7"/>
        <v>63.7221095334686</v>
      </c>
      <c r="AK60" s="13">
        <f t="shared" si="31"/>
        <v>0</v>
      </c>
      <c r="AL60" s="13">
        <f t="shared" si="9"/>
        <v>63.7221095334686</v>
      </c>
    </row>
    <row r="61" spans="1:38">
      <c r="A61" s="10">
        <v>58</v>
      </c>
      <c r="B61" s="17" t="s">
        <v>174</v>
      </c>
      <c r="C61" s="19" t="s">
        <v>175</v>
      </c>
      <c r="D61" s="9">
        <v>61</v>
      </c>
      <c r="E61" s="18" t="s">
        <v>131</v>
      </c>
      <c r="F61" s="18" t="s">
        <v>38</v>
      </c>
      <c r="G61" s="9">
        <v>66</v>
      </c>
      <c r="H61" s="9">
        <v>80</v>
      </c>
      <c r="I61" s="9">
        <v>70</v>
      </c>
      <c r="J61" s="18" t="s">
        <v>176</v>
      </c>
      <c r="K61" s="9">
        <v>81</v>
      </c>
      <c r="L61" s="18" t="s">
        <v>38</v>
      </c>
      <c r="M61" s="18" t="s">
        <v>38</v>
      </c>
      <c r="N61" s="9">
        <v>60</v>
      </c>
      <c r="O61" s="13">
        <f t="shared" si="45"/>
        <v>1531</v>
      </c>
      <c r="P61" s="13">
        <f t="shared" si="46"/>
        <v>24.3</v>
      </c>
      <c r="Q61" s="13">
        <f t="shared" si="2"/>
        <v>63.0041152263374</v>
      </c>
      <c r="S61" s="18" t="s">
        <v>174</v>
      </c>
      <c r="T61" s="19" t="s">
        <v>175</v>
      </c>
      <c r="U61" s="7">
        <v>82</v>
      </c>
      <c r="V61" s="7">
        <v>78</v>
      </c>
      <c r="W61" s="18" t="s">
        <v>38</v>
      </c>
      <c r="X61" s="9">
        <v>58</v>
      </c>
      <c r="Y61" s="9">
        <v>63</v>
      </c>
      <c r="Z61" s="18" t="s">
        <v>38</v>
      </c>
      <c r="AA61" s="18" t="s">
        <v>38</v>
      </c>
      <c r="AB61" s="9">
        <v>66</v>
      </c>
      <c r="AC61" s="18" t="s">
        <v>38</v>
      </c>
      <c r="AD61" s="9">
        <v>53</v>
      </c>
      <c r="AE61" s="13">
        <f>U61*2+V61*1.5+X61*2+Y61*7.5+AB61*6+AD61*4</f>
        <v>1477.5</v>
      </c>
      <c r="AF61" s="13">
        <f>2+1.5+2+7.5+6+4</f>
        <v>23</v>
      </c>
      <c r="AG61" s="13">
        <f t="shared" si="4"/>
        <v>64.2391304347826</v>
      </c>
      <c r="AH61" s="13">
        <f t="shared" si="5"/>
        <v>3008.5</v>
      </c>
      <c r="AI61" s="13">
        <f t="shared" si="6"/>
        <v>47.3</v>
      </c>
      <c r="AJ61" s="13">
        <f t="shared" si="7"/>
        <v>63.6046511627907</v>
      </c>
      <c r="AK61" s="13">
        <f t="shared" si="31"/>
        <v>0</v>
      </c>
      <c r="AL61" s="13">
        <f t="shared" si="9"/>
        <v>63.6046511627907</v>
      </c>
    </row>
    <row r="62" spans="1:38">
      <c r="A62" s="10">
        <v>59</v>
      </c>
      <c r="B62" s="17" t="s">
        <v>177</v>
      </c>
      <c r="C62" s="19" t="s">
        <v>178</v>
      </c>
      <c r="D62" s="9">
        <v>65</v>
      </c>
      <c r="E62" s="9">
        <v>78</v>
      </c>
      <c r="F62" s="18" t="s">
        <v>38</v>
      </c>
      <c r="G62" s="9">
        <v>62</v>
      </c>
      <c r="H62" s="9">
        <v>80</v>
      </c>
      <c r="I62" s="9">
        <v>73</v>
      </c>
      <c r="J62" s="18" t="s">
        <v>144</v>
      </c>
      <c r="K62" s="18" t="s">
        <v>38</v>
      </c>
      <c r="L62" s="18" t="s">
        <v>38</v>
      </c>
      <c r="M62" s="18" t="s">
        <v>179</v>
      </c>
      <c r="N62" s="9">
        <v>67</v>
      </c>
      <c r="O62" s="13">
        <f t="shared" ref="O62:O67" si="47">D62*3+M62*2+N62*2+E62*2+G62*7.5+H62*3+I62*1.5+J62*3</f>
        <v>1429.5</v>
      </c>
      <c r="P62" s="13">
        <f t="shared" si="46"/>
        <v>24.3</v>
      </c>
      <c r="Q62" s="13">
        <f t="shared" si="2"/>
        <v>58.8271604938272</v>
      </c>
      <c r="S62" s="18" t="s">
        <v>177</v>
      </c>
      <c r="T62" s="18" t="s">
        <v>178</v>
      </c>
      <c r="U62" s="7">
        <v>72</v>
      </c>
      <c r="V62" s="7">
        <v>77</v>
      </c>
      <c r="W62" s="18" t="s">
        <v>38</v>
      </c>
      <c r="X62" s="9">
        <v>69</v>
      </c>
      <c r="Y62" s="9">
        <v>70</v>
      </c>
      <c r="Z62" s="18" t="s">
        <v>38</v>
      </c>
      <c r="AA62" s="9">
        <v>62</v>
      </c>
      <c r="AB62" s="9">
        <v>65</v>
      </c>
      <c r="AC62" s="18" t="s">
        <v>38</v>
      </c>
      <c r="AD62" s="9">
        <v>67</v>
      </c>
      <c r="AE62" s="13">
        <f>U62*2+V62*1.5+X62*2+Y62*7.5+AB62*6+AD62*4+AA62*3</f>
        <v>1766.5</v>
      </c>
      <c r="AF62" s="13">
        <f>2+1.5+2+7.5+6+4+3</f>
        <v>26</v>
      </c>
      <c r="AG62" s="13">
        <f t="shared" si="4"/>
        <v>67.9423076923077</v>
      </c>
      <c r="AH62" s="13">
        <f t="shared" si="5"/>
        <v>3196</v>
      </c>
      <c r="AI62" s="13">
        <f t="shared" si="6"/>
        <v>50.3</v>
      </c>
      <c r="AJ62" s="13">
        <f t="shared" si="7"/>
        <v>63.5387673956262</v>
      </c>
      <c r="AK62" s="13">
        <f t="shared" si="31"/>
        <v>0</v>
      </c>
      <c r="AL62" s="13">
        <f t="shared" si="9"/>
        <v>63.5387673956262</v>
      </c>
    </row>
    <row r="63" spans="1:38">
      <c r="A63" s="10">
        <v>60</v>
      </c>
      <c r="B63" s="17" t="s">
        <v>180</v>
      </c>
      <c r="C63" s="19" t="s">
        <v>181</v>
      </c>
      <c r="D63" s="9">
        <v>60</v>
      </c>
      <c r="E63" s="9">
        <v>69</v>
      </c>
      <c r="F63" s="18" t="s">
        <v>38</v>
      </c>
      <c r="G63" s="9">
        <v>78</v>
      </c>
      <c r="H63" s="9">
        <v>82</v>
      </c>
      <c r="I63" s="9">
        <v>68</v>
      </c>
      <c r="J63" s="18" t="s">
        <v>144</v>
      </c>
      <c r="K63" s="18" t="s">
        <v>38</v>
      </c>
      <c r="L63" s="18" t="s">
        <v>38</v>
      </c>
      <c r="M63" s="18" t="s">
        <v>179</v>
      </c>
      <c r="N63" s="18" t="s">
        <v>38</v>
      </c>
      <c r="O63" s="13">
        <f>D63*3+M63*2+E63*2+G63*7.5+H63*3+I63*1.5+J63*3</f>
        <v>1381</v>
      </c>
      <c r="P63" s="13">
        <f>3+2+7.8+3+1.5+3+2</f>
        <v>22.3</v>
      </c>
      <c r="Q63" s="13">
        <f t="shared" si="2"/>
        <v>61.9282511210762</v>
      </c>
      <c r="S63" s="18" t="s">
        <v>180</v>
      </c>
      <c r="T63" s="19" t="s">
        <v>181</v>
      </c>
      <c r="U63" s="7">
        <v>64</v>
      </c>
      <c r="V63" s="7">
        <v>71</v>
      </c>
      <c r="W63" s="18" t="s">
        <v>38</v>
      </c>
      <c r="X63" s="9">
        <v>62</v>
      </c>
      <c r="Y63" s="9">
        <v>77</v>
      </c>
      <c r="Z63" s="18" t="s">
        <v>38</v>
      </c>
      <c r="AA63" s="18" t="s">
        <v>38</v>
      </c>
      <c r="AB63" s="9">
        <v>60</v>
      </c>
      <c r="AC63" s="9">
        <v>79</v>
      </c>
      <c r="AD63" s="9">
        <v>38</v>
      </c>
      <c r="AE63" s="13">
        <f>U63*2+V63*1.5+X63*2+Y63*7.5+AB63*6+AD63*4+AC63*2</f>
        <v>1606</v>
      </c>
      <c r="AF63" s="13">
        <f>2+1.5+2+7.5+6+4+2</f>
        <v>25</v>
      </c>
      <c r="AG63" s="13">
        <f t="shared" si="4"/>
        <v>64.24</v>
      </c>
      <c r="AH63" s="13">
        <f t="shared" si="5"/>
        <v>2987</v>
      </c>
      <c r="AI63" s="13">
        <f t="shared" si="6"/>
        <v>47.3</v>
      </c>
      <c r="AJ63" s="13">
        <f t="shared" si="7"/>
        <v>63.1501057082452</v>
      </c>
      <c r="AK63" s="13">
        <f t="shared" si="31"/>
        <v>0</v>
      </c>
      <c r="AL63" s="13">
        <f t="shared" si="9"/>
        <v>63.1501057082452</v>
      </c>
    </row>
    <row r="64" spans="1:38">
      <c r="A64" s="10">
        <v>61</v>
      </c>
      <c r="B64" s="17" t="s">
        <v>182</v>
      </c>
      <c r="C64" s="19" t="s">
        <v>183</v>
      </c>
      <c r="D64" s="9">
        <v>72</v>
      </c>
      <c r="E64" s="9">
        <v>69</v>
      </c>
      <c r="F64" s="18" t="s">
        <v>38</v>
      </c>
      <c r="G64" s="18" t="s">
        <v>114</v>
      </c>
      <c r="H64" s="9">
        <v>65</v>
      </c>
      <c r="I64" s="9">
        <v>77</v>
      </c>
      <c r="J64" s="18" t="s">
        <v>168</v>
      </c>
      <c r="K64" s="18" t="s">
        <v>38</v>
      </c>
      <c r="L64" s="18" t="s">
        <v>38</v>
      </c>
      <c r="M64" s="18" t="s">
        <v>66</v>
      </c>
      <c r="N64" s="18" t="s">
        <v>38</v>
      </c>
      <c r="O64" s="13">
        <f>D64*3+M64*2+E64*2+G64*7.5+H64*3+I64*1.5+J64*3</f>
        <v>1391</v>
      </c>
      <c r="P64" s="13">
        <f>3+2+7.8+3+1.5+3+2</f>
        <v>22.3</v>
      </c>
      <c r="Q64" s="13">
        <f t="shared" si="2"/>
        <v>62.3766816143498</v>
      </c>
      <c r="S64" s="18" t="s">
        <v>182</v>
      </c>
      <c r="T64" s="19" t="s">
        <v>183</v>
      </c>
      <c r="U64" s="7">
        <v>63</v>
      </c>
      <c r="V64" s="7">
        <v>73</v>
      </c>
      <c r="W64" s="18" t="s">
        <v>38</v>
      </c>
      <c r="X64" s="9">
        <v>48</v>
      </c>
      <c r="Y64" s="9">
        <v>67</v>
      </c>
      <c r="Z64" s="18" t="s">
        <v>38</v>
      </c>
      <c r="AA64" s="9">
        <v>64</v>
      </c>
      <c r="AB64" s="9">
        <v>62</v>
      </c>
      <c r="AC64" s="9">
        <v>78</v>
      </c>
      <c r="AD64" s="9">
        <v>26</v>
      </c>
      <c r="AE64" s="13">
        <f>U64*2+V64*1.5+X64*2+Y64*7.5+AB64*6+AD64*4+AA64*3+AC64*2</f>
        <v>1658</v>
      </c>
      <c r="AF64" s="13">
        <f>2+1.5+2+7.5+6+4+3+2</f>
        <v>28</v>
      </c>
      <c r="AG64" s="13">
        <f t="shared" si="4"/>
        <v>59.2142857142857</v>
      </c>
      <c r="AH64" s="13">
        <f t="shared" si="5"/>
        <v>3049</v>
      </c>
      <c r="AI64" s="13">
        <f t="shared" si="6"/>
        <v>50.3</v>
      </c>
      <c r="AJ64" s="13">
        <f t="shared" si="7"/>
        <v>60.6163021868787</v>
      </c>
      <c r="AK64" s="13">
        <f t="shared" si="31"/>
        <v>0</v>
      </c>
      <c r="AL64" s="13">
        <f t="shared" si="9"/>
        <v>60.6163021868787</v>
      </c>
    </row>
    <row r="65" spans="1:38">
      <c r="A65" s="10">
        <v>62</v>
      </c>
      <c r="B65" s="17" t="s">
        <v>184</v>
      </c>
      <c r="C65" s="19" t="s">
        <v>185</v>
      </c>
      <c r="D65" s="18" t="s">
        <v>56</v>
      </c>
      <c r="E65" s="9">
        <v>60</v>
      </c>
      <c r="F65" s="18" t="s">
        <v>38</v>
      </c>
      <c r="G65" s="9">
        <v>70</v>
      </c>
      <c r="H65" s="9">
        <v>74</v>
      </c>
      <c r="I65" s="9">
        <v>77</v>
      </c>
      <c r="J65" s="18" t="s">
        <v>186</v>
      </c>
      <c r="K65" s="18" t="s">
        <v>38</v>
      </c>
      <c r="L65" s="18" t="s">
        <v>38</v>
      </c>
      <c r="M65" s="18" t="s">
        <v>57</v>
      </c>
      <c r="N65" s="9">
        <v>60</v>
      </c>
      <c r="O65" s="13">
        <f t="shared" si="47"/>
        <v>1585.5</v>
      </c>
      <c r="P65" s="13">
        <f t="shared" ref="P65:P68" si="48">3+2+7.8+3+1.5+3+2+2</f>
        <v>24.3</v>
      </c>
      <c r="Q65" s="13">
        <f t="shared" si="2"/>
        <v>65.2469135802469</v>
      </c>
      <c r="S65" s="18" t="s">
        <v>184</v>
      </c>
      <c r="T65" s="19" t="s">
        <v>185</v>
      </c>
      <c r="U65" s="7">
        <v>72</v>
      </c>
      <c r="V65" s="7">
        <v>63</v>
      </c>
      <c r="W65" s="18" t="s">
        <v>38</v>
      </c>
      <c r="X65" s="9">
        <v>43</v>
      </c>
      <c r="Y65" s="9">
        <v>60</v>
      </c>
      <c r="Z65" s="18" t="s">
        <v>38</v>
      </c>
      <c r="AA65" s="18" t="s">
        <v>38</v>
      </c>
      <c r="AB65" s="9">
        <v>62</v>
      </c>
      <c r="AC65" s="18" t="s">
        <v>38</v>
      </c>
      <c r="AD65" s="9">
        <v>29</v>
      </c>
      <c r="AE65" s="13">
        <f>U65*2+V65*1.5+X65*2+Y65*7.5+AB65*6+AD65*4</f>
        <v>1262.5</v>
      </c>
      <c r="AF65" s="13">
        <f t="shared" ref="AF65:AF69" si="49">2+1.5+2+7.5+6+4</f>
        <v>23</v>
      </c>
      <c r="AG65" s="13">
        <f t="shared" si="4"/>
        <v>54.8913043478261</v>
      </c>
      <c r="AH65" s="13">
        <f t="shared" si="5"/>
        <v>2848</v>
      </c>
      <c r="AI65" s="13">
        <f t="shared" si="6"/>
        <v>47.3</v>
      </c>
      <c r="AJ65" s="13">
        <f t="shared" si="7"/>
        <v>60.2114164904863</v>
      </c>
      <c r="AK65" s="13">
        <f t="shared" si="31"/>
        <v>0</v>
      </c>
      <c r="AL65" s="13">
        <f t="shared" si="9"/>
        <v>60.2114164904863</v>
      </c>
    </row>
    <row r="66" spans="1:38">
      <c r="A66" s="10">
        <v>63</v>
      </c>
      <c r="B66" s="17" t="s">
        <v>187</v>
      </c>
      <c r="C66" s="19" t="s">
        <v>188</v>
      </c>
      <c r="D66" s="9">
        <v>68</v>
      </c>
      <c r="E66" s="18" t="s">
        <v>186</v>
      </c>
      <c r="F66" s="18" t="s">
        <v>38</v>
      </c>
      <c r="G66" s="18" t="s">
        <v>56</v>
      </c>
      <c r="H66" s="9">
        <v>67</v>
      </c>
      <c r="I66" s="9">
        <v>68</v>
      </c>
      <c r="J66" s="18" t="s">
        <v>189</v>
      </c>
      <c r="K66" s="18" t="s">
        <v>38</v>
      </c>
      <c r="L66" s="18" t="s">
        <v>38</v>
      </c>
      <c r="M66" s="18" t="s">
        <v>179</v>
      </c>
      <c r="N66" s="9">
        <v>74</v>
      </c>
      <c r="O66" s="13">
        <f t="shared" si="47"/>
        <v>1396</v>
      </c>
      <c r="P66" s="13">
        <f t="shared" si="48"/>
        <v>24.3</v>
      </c>
      <c r="Q66" s="13">
        <f t="shared" si="2"/>
        <v>57.4485596707819</v>
      </c>
      <c r="S66" s="18" t="s">
        <v>187</v>
      </c>
      <c r="T66" s="19" t="s">
        <v>188</v>
      </c>
      <c r="U66" s="7">
        <v>60</v>
      </c>
      <c r="V66" s="7">
        <v>70</v>
      </c>
      <c r="W66" s="9">
        <v>73</v>
      </c>
      <c r="X66" s="9">
        <v>76</v>
      </c>
      <c r="Y66" s="9">
        <v>42</v>
      </c>
      <c r="Z66" s="9">
        <v>68</v>
      </c>
      <c r="AA66" s="18" t="s">
        <v>38</v>
      </c>
      <c r="AB66" s="9">
        <v>69</v>
      </c>
      <c r="AC66" s="18" t="s">
        <v>38</v>
      </c>
      <c r="AD66" s="9">
        <v>78</v>
      </c>
      <c r="AE66" s="13">
        <f>U66*2+V66*1.5+X66*2+Y66*7.5+AB66*6+AD66*4+W66*2+Z66*1</f>
        <v>1632</v>
      </c>
      <c r="AF66" s="13">
        <f>2+1.5+2+7.5+6+4+1+2</f>
        <v>26</v>
      </c>
      <c r="AG66" s="13">
        <f t="shared" si="4"/>
        <v>62.7692307692308</v>
      </c>
      <c r="AH66" s="13">
        <f t="shared" si="5"/>
        <v>3028</v>
      </c>
      <c r="AI66" s="13">
        <f t="shared" si="6"/>
        <v>50.3</v>
      </c>
      <c r="AJ66" s="13">
        <f t="shared" si="7"/>
        <v>60.1988071570577</v>
      </c>
      <c r="AK66" s="13">
        <f t="shared" si="31"/>
        <v>0</v>
      </c>
      <c r="AL66" s="13">
        <f t="shared" si="9"/>
        <v>60.1988071570577</v>
      </c>
    </row>
    <row r="67" spans="1:38">
      <c r="A67" s="10">
        <v>64</v>
      </c>
      <c r="B67" s="17" t="s">
        <v>190</v>
      </c>
      <c r="C67" s="19" t="s">
        <v>191</v>
      </c>
      <c r="D67" s="9">
        <v>61</v>
      </c>
      <c r="E67" s="9">
        <v>60</v>
      </c>
      <c r="F67" s="18" t="s">
        <v>38</v>
      </c>
      <c r="G67" s="9">
        <v>60</v>
      </c>
      <c r="H67" s="9">
        <v>75</v>
      </c>
      <c r="I67" s="9">
        <v>73</v>
      </c>
      <c r="J67" s="18" t="s">
        <v>189</v>
      </c>
      <c r="K67" s="18" t="s">
        <v>38</v>
      </c>
      <c r="L67" s="18" t="s">
        <v>38</v>
      </c>
      <c r="M67" s="18" t="s">
        <v>179</v>
      </c>
      <c r="N67" s="9">
        <v>92</v>
      </c>
      <c r="O67" s="13">
        <f t="shared" si="47"/>
        <v>1482.5</v>
      </c>
      <c r="P67" s="13">
        <f t="shared" si="48"/>
        <v>24.3</v>
      </c>
      <c r="Q67" s="13">
        <f t="shared" si="2"/>
        <v>61.0082304526749</v>
      </c>
      <c r="S67" s="18" t="s">
        <v>190</v>
      </c>
      <c r="T67" s="19" t="s">
        <v>191</v>
      </c>
      <c r="U67" s="7">
        <v>71</v>
      </c>
      <c r="V67" s="7">
        <v>69</v>
      </c>
      <c r="W67" s="18" t="s">
        <v>38</v>
      </c>
      <c r="X67" s="9">
        <v>48</v>
      </c>
      <c r="Y67" s="9">
        <v>72</v>
      </c>
      <c r="Z67" s="18" t="s">
        <v>38</v>
      </c>
      <c r="AA67" s="18" t="s">
        <v>38</v>
      </c>
      <c r="AB67" s="9">
        <v>60</v>
      </c>
      <c r="AC67" s="18" t="s">
        <v>38</v>
      </c>
      <c r="AD67" s="9">
        <v>48</v>
      </c>
      <c r="AE67" s="13">
        <f>U67*AE214+V67*1.5+X67*2+Y67*7.5+AB67*6+AD67*4</f>
        <v>1291.5</v>
      </c>
      <c r="AF67" s="13">
        <f t="shared" si="49"/>
        <v>23</v>
      </c>
      <c r="AG67" s="13">
        <f t="shared" si="4"/>
        <v>56.1521739130435</v>
      </c>
      <c r="AH67" s="13">
        <f t="shared" si="5"/>
        <v>2774</v>
      </c>
      <c r="AI67" s="13">
        <f t="shared" si="6"/>
        <v>47.3</v>
      </c>
      <c r="AJ67" s="13">
        <f t="shared" si="7"/>
        <v>58.646934460888</v>
      </c>
      <c r="AK67" s="13">
        <f t="shared" si="31"/>
        <v>0</v>
      </c>
      <c r="AL67" s="13">
        <f t="shared" si="9"/>
        <v>58.646934460888</v>
      </c>
    </row>
    <row r="68" spans="1:38">
      <c r="A68" s="10">
        <v>65</v>
      </c>
      <c r="B68" s="17" t="s">
        <v>192</v>
      </c>
      <c r="C68" s="19" t="s">
        <v>193</v>
      </c>
      <c r="D68" s="9">
        <v>60</v>
      </c>
      <c r="E68" s="9">
        <v>60</v>
      </c>
      <c r="F68" s="18" t="s">
        <v>38</v>
      </c>
      <c r="G68" s="9">
        <v>62</v>
      </c>
      <c r="H68" s="9">
        <v>81</v>
      </c>
      <c r="I68" s="9">
        <v>73</v>
      </c>
      <c r="J68" s="18" t="s">
        <v>153</v>
      </c>
      <c r="K68" s="9">
        <v>81</v>
      </c>
      <c r="L68" s="18" t="s">
        <v>38</v>
      </c>
      <c r="M68" s="18" t="s">
        <v>38</v>
      </c>
      <c r="N68" s="9">
        <v>74</v>
      </c>
      <c r="O68" s="13">
        <f>D68*3+N68*2+E68*2+G68*7.5+H68*3+I68*1.5+J68*3+K68*2</f>
        <v>1568.5</v>
      </c>
      <c r="P68" s="13">
        <f t="shared" si="48"/>
        <v>24.3</v>
      </c>
      <c r="Q68" s="13">
        <f t="shared" ref="Q68:Q75" si="50">O68/P68</f>
        <v>64.5473251028807</v>
      </c>
      <c r="S68" s="18" t="s">
        <v>192</v>
      </c>
      <c r="T68" s="19" t="s">
        <v>193</v>
      </c>
      <c r="U68" s="7">
        <v>73</v>
      </c>
      <c r="V68" s="7">
        <v>80</v>
      </c>
      <c r="W68" s="18" t="s">
        <v>38</v>
      </c>
      <c r="X68" s="9">
        <v>39</v>
      </c>
      <c r="Y68" s="9">
        <v>60</v>
      </c>
      <c r="Z68" s="18" t="s">
        <v>38</v>
      </c>
      <c r="AA68" s="9">
        <v>54</v>
      </c>
      <c r="AB68" s="9">
        <v>50</v>
      </c>
      <c r="AC68" s="18" t="s">
        <v>38</v>
      </c>
      <c r="AD68" s="9">
        <v>26</v>
      </c>
      <c r="AE68" s="13">
        <f>U68*2+V68*1.5+X68*2+Y68*7.5+AB68*6+AD68*4+AA68*3</f>
        <v>1360</v>
      </c>
      <c r="AF68" s="13">
        <f>2+1.5+2+7.5+6+4+3</f>
        <v>26</v>
      </c>
      <c r="AG68" s="13">
        <f t="shared" ref="AG68:AG75" si="51">AE68/AF68</f>
        <v>52.3076923076923</v>
      </c>
      <c r="AH68" s="13">
        <f t="shared" ref="AH68:AH75" si="52">O68+AE68</f>
        <v>2928.5</v>
      </c>
      <c r="AI68" s="13">
        <f t="shared" ref="AI68:AI75" si="53">P68+AF68</f>
        <v>50.3</v>
      </c>
      <c r="AJ68" s="13">
        <f t="shared" ref="AJ68:AJ75" si="54">AH68/AI68</f>
        <v>58.220675944334</v>
      </c>
      <c r="AK68" s="13">
        <f t="shared" si="31"/>
        <v>0</v>
      </c>
      <c r="AL68" s="13">
        <f t="shared" ref="AL68:AL75" si="55">AJ68+AK68</f>
        <v>58.220675944334</v>
      </c>
    </row>
    <row r="69" spans="1:38">
      <c r="A69" s="10">
        <v>66</v>
      </c>
      <c r="B69" s="17" t="s">
        <v>194</v>
      </c>
      <c r="C69" s="19" t="s">
        <v>195</v>
      </c>
      <c r="D69" s="18" t="s">
        <v>196</v>
      </c>
      <c r="E69" s="18" t="s">
        <v>186</v>
      </c>
      <c r="F69" s="18" t="s">
        <v>38</v>
      </c>
      <c r="G69" s="9">
        <v>72</v>
      </c>
      <c r="H69" s="9">
        <v>72</v>
      </c>
      <c r="I69" s="9">
        <v>68</v>
      </c>
      <c r="J69" s="18" t="s">
        <v>141</v>
      </c>
      <c r="K69" s="9">
        <v>76</v>
      </c>
      <c r="L69" s="18" t="s">
        <v>138</v>
      </c>
      <c r="M69" s="18" t="s">
        <v>38</v>
      </c>
      <c r="N69" s="18" t="s">
        <v>38</v>
      </c>
      <c r="O69" s="13">
        <f>D69*3+L69*2.5+E69*2+G69*7.5+H69*3+I69*1.5+J69*3+K69*2</f>
        <v>1437</v>
      </c>
      <c r="P69" s="13">
        <f>3+2+7.8+3+1.5+3+2+2.5</f>
        <v>24.8</v>
      </c>
      <c r="Q69" s="13">
        <f t="shared" si="50"/>
        <v>57.9435483870968</v>
      </c>
      <c r="S69" s="18" t="s">
        <v>194</v>
      </c>
      <c r="T69" s="19" t="s">
        <v>195</v>
      </c>
      <c r="U69" s="7">
        <v>40</v>
      </c>
      <c r="V69" s="7">
        <v>62</v>
      </c>
      <c r="W69" s="18" t="s">
        <v>38</v>
      </c>
      <c r="X69" s="9">
        <v>42</v>
      </c>
      <c r="Y69" s="9">
        <v>77</v>
      </c>
      <c r="Z69" s="18" t="s">
        <v>38</v>
      </c>
      <c r="AA69" s="18" t="s">
        <v>38</v>
      </c>
      <c r="AB69" s="9">
        <v>61</v>
      </c>
      <c r="AC69" s="18" t="s">
        <v>38</v>
      </c>
      <c r="AD69" s="9">
        <v>31</v>
      </c>
      <c r="AE69" s="13">
        <f>U69*2+V69*1.5+X69*2+Y69*7.5+AB69*6+AD69*4</f>
        <v>1324.5</v>
      </c>
      <c r="AF69" s="13">
        <f t="shared" si="49"/>
        <v>23</v>
      </c>
      <c r="AG69" s="13">
        <f t="shared" si="51"/>
        <v>57.5869565217391</v>
      </c>
      <c r="AH69" s="13">
        <f t="shared" si="52"/>
        <v>2761.5</v>
      </c>
      <c r="AI69" s="13">
        <f t="shared" si="53"/>
        <v>47.8</v>
      </c>
      <c r="AJ69" s="13">
        <f t="shared" si="54"/>
        <v>57.7719665271967</v>
      </c>
      <c r="AK69" s="13">
        <f t="shared" si="31"/>
        <v>0</v>
      </c>
      <c r="AL69" s="13">
        <f t="shared" si="55"/>
        <v>57.7719665271967</v>
      </c>
    </row>
    <row r="70" spans="1:38">
      <c r="A70" s="10">
        <v>67</v>
      </c>
      <c r="B70" s="17" t="s">
        <v>197</v>
      </c>
      <c r="C70" s="19" t="s">
        <v>198</v>
      </c>
      <c r="D70" s="9">
        <v>60</v>
      </c>
      <c r="E70" s="9">
        <v>60</v>
      </c>
      <c r="F70" s="18" t="s">
        <v>38</v>
      </c>
      <c r="G70" s="9">
        <v>77</v>
      </c>
      <c r="H70" s="9">
        <v>71</v>
      </c>
      <c r="I70" s="9">
        <v>78</v>
      </c>
      <c r="J70" s="18" t="s">
        <v>144</v>
      </c>
      <c r="K70" s="18" t="s">
        <v>38</v>
      </c>
      <c r="L70" s="18" t="s">
        <v>38</v>
      </c>
      <c r="M70" s="18" t="s">
        <v>57</v>
      </c>
      <c r="N70" s="18" t="s">
        <v>38</v>
      </c>
      <c r="O70" s="13">
        <f>D70*3+M70*2+E70*2+G70*7.5+H70*3+I70*1.5+J70*3</f>
        <v>1357.5</v>
      </c>
      <c r="P70" s="13">
        <f>3+2+7.8+3+1.5+3+2</f>
        <v>22.3</v>
      </c>
      <c r="Q70" s="13">
        <f t="shared" si="50"/>
        <v>60.8744394618834</v>
      </c>
      <c r="S70" s="18" t="s">
        <v>197</v>
      </c>
      <c r="T70" s="18" t="s">
        <v>198</v>
      </c>
      <c r="U70" s="7">
        <v>75</v>
      </c>
      <c r="V70" s="7">
        <v>72</v>
      </c>
      <c r="W70" s="18" t="s">
        <v>38</v>
      </c>
      <c r="X70" s="9">
        <v>70</v>
      </c>
      <c r="Y70" s="9">
        <v>58</v>
      </c>
      <c r="Z70" s="9">
        <v>68</v>
      </c>
      <c r="AA70" s="18" t="s">
        <v>144</v>
      </c>
      <c r="AB70" s="9">
        <v>63</v>
      </c>
      <c r="AC70" s="9">
        <v>83</v>
      </c>
      <c r="AD70" s="9">
        <v>35</v>
      </c>
      <c r="AE70" s="13">
        <f>U70*2+V70*1.5+X70*2+Y70*7.5+AB70*6+AD70*4+Z70*1+AA70*3+AC70*2</f>
        <v>1585</v>
      </c>
      <c r="AF70" s="13">
        <f>2+1.5+2+7.5+6+4+6</f>
        <v>29</v>
      </c>
      <c r="AG70" s="13">
        <f t="shared" si="51"/>
        <v>54.6551724137931</v>
      </c>
      <c r="AH70" s="13">
        <f t="shared" si="52"/>
        <v>2942.5</v>
      </c>
      <c r="AI70" s="13">
        <f t="shared" si="53"/>
        <v>51.3</v>
      </c>
      <c r="AJ70" s="13">
        <f t="shared" si="54"/>
        <v>57.3586744639376</v>
      </c>
      <c r="AK70" s="13">
        <f t="shared" si="31"/>
        <v>0</v>
      </c>
      <c r="AL70" s="13">
        <f t="shared" si="55"/>
        <v>57.3586744639376</v>
      </c>
    </row>
    <row r="71" spans="1:38">
      <c r="A71" s="10">
        <v>68</v>
      </c>
      <c r="B71" s="17" t="s">
        <v>199</v>
      </c>
      <c r="C71" s="19" t="s">
        <v>200</v>
      </c>
      <c r="D71" s="9">
        <v>76</v>
      </c>
      <c r="E71" s="18" t="s">
        <v>186</v>
      </c>
      <c r="F71" s="18" t="s">
        <v>38</v>
      </c>
      <c r="G71" s="9">
        <v>60</v>
      </c>
      <c r="H71" s="9">
        <v>62</v>
      </c>
      <c r="I71" s="9">
        <v>73</v>
      </c>
      <c r="J71" s="18" t="s">
        <v>201</v>
      </c>
      <c r="K71" s="18" t="s">
        <v>38</v>
      </c>
      <c r="L71" s="18" t="s">
        <v>38</v>
      </c>
      <c r="M71" s="18" t="s">
        <v>179</v>
      </c>
      <c r="N71" s="18" t="s">
        <v>144</v>
      </c>
      <c r="O71" s="13">
        <f>D71*3+M71*2+N71*2+E71*2+G71*7.5+H71*3+I71*1.5+J71*3</f>
        <v>1285.5</v>
      </c>
      <c r="P71" s="13">
        <f>3+2+7.8+3+1.5+3+2+2</f>
        <v>24.3</v>
      </c>
      <c r="Q71" s="13">
        <f t="shared" si="50"/>
        <v>52.9012345679012</v>
      </c>
      <c r="S71" s="18" t="s">
        <v>199</v>
      </c>
      <c r="T71" s="19" t="s">
        <v>200</v>
      </c>
      <c r="U71" s="7">
        <v>78</v>
      </c>
      <c r="V71" s="7">
        <v>77</v>
      </c>
      <c r="W71" s="18" t="s">
        <v>38</v>
      </c>
      <c r="X71" s="9">
        <v>51</v>
      </c>
      <c r="Y71" s="9">
        <v>60</v>
      </c>
      <c r="Z71" s="18" t="s">
        <v>38</v>
      </c>
      <c r="AA71" s="9">
        <v>41</v>
      </c>
      <c r="AB71" s="9">
        <v>52</v>
      </c>
      <c r="AC71" s="9">
        <v>88</v>
      </c>
      <c r="AD71" s="9">
        <v>53</v>
      </c>
      <c r="AE71" s="13">
        <f>U71*2+V71*1.5+X71*2+Y71*7.5+AB71*6+AD71*4+AA71*3+AC71*2</f>
        <v>1646.5</v>
      </c>
      <c r="AF71" s="13">
        <f>2+1.5+2+7.5+6+4+3+2</f>
        <v>28</v>
      </c>
      <c r="AG71" s="13">
        <f t="shared" si="51"/>
        <v>58.8035714285714</v>
      </c>
      <c r="AH71" s="13">
        <f t="shared" si="52"/>
        <v>2932</v>
      </c>
      <c r="AI71" s="13">
        <f t="shared" si="53"/>
        <v>52.3</v>
      </c>
      <c r="AJ71" s="13">
        <f t="shared" si="54"/>
        <v>56.0611854684512</v>
      </c>
      <c r="AK71" s="13">
        <f t="shared" si="31"/>
        <v>0</v>
      </c>
      <c r="AL71" s="13">
        <f t="shared" si="55"/>
        <v>56.0611854684512</v>
      </c>
    </row>
    <row r="72" spans="1:38">
      <c r="A72" s="10">
        <v>69</v>
      </c>
      <c r="B72" s="17" t="s">
        <v>202</v>
      </c>
      <c r="C72" s="19" t="s">
        <v>203</v>
      </c>
      <c r="D72" s="18" t="s">
        <v>186</v>
      </c>
      <c r="E72" s="9">
        <v>63</v>
      </c>
      <c r="F72" s="18" t="s">
        <v>38</v>
      </c>
      <c r="G72" s="18" t="s">
        <v>144</v>
      </c>
      <c r="H72" s="9">
        <v>77</v>
      </c>
      <c r="I72" s="9">
        <v>80</v>
      </c>
      <c r="J72" s="18" t="s">
        <v>144</v>
      </c>
      <c r="K72" s="18" t="s">
        <v>38</v>
      </c>
      <c r="L72" s="18" t="s">
        <v>38</v>
      </c>
      <c r="M72" s="18" t="s">
        <v>179</v>
      </c>
      <c r="N72" s="18" t="s">
        <v>38</v>
      </c>
      <c r="O72" s="13">
        <f>D72*3+M72*2+E72*2+G72*7.5+H72*3+I72*1.5+J72*3</f>
        <v>772</v>
      </c>
      <c r="P72" s="13">
        <f>3+2+7.8+3+1.5+3+2</f>
        <v>22.3</v>
      </c>
      <c r="Q72" s="13">
        <f t="shared" si="50"/>
        <v>34.6188340807175</v>
      </c>
      <c r="S72" s="18" t="s">
        <v>202</v>
      </c>
      <c r="T72" s="19" t="s">
        <v>203</v>
      </c>
      <c r="U72" s="7">
        <v>69</v>
      </c>
      <c r="V72" s="7">
        <v>71</v>
      </c>
      <c r="W72" s="18" t="s">
        <v>38</v>
      </c>
      <c r="X72" s="9">
        <v>68</v>
      </c>
      <c r="Y72" s="9">
        <v>62</v>
      </c>
      <c r="Z72" s="18" t="s">
        <v>38</v>
      </c>
      <c r="AA72" s="18" t="s">
        <v>38</v>
      </c>
      <c r="AB72" s="9">
        <v>40</v>
      </c>
      <c r="AC72" s="9">
        <v>83</v>
      </c>
      <c r="AD72" s="9">
        <v>36</v>
      </c>
      <c r="AE72" s="13">
        <f>U72*2+V72*1.5+X72*2+Y72*7.5+AB72*6+AD72*4+AC72*2</f>
        <v>1395.5</v>
      </c>
      <c r="AF72" s="13">
        <f>2+1.5+2+7.5+6+4+2</f>
        <v>25</v>
      </c>
      <c r="AG72" s="13">
        <f t="shared" si="51"/>
        <v>55.82</v>
      </c>
      <c r="AH72" s="13">
        <f t="shared" si="52"/>
        <v>2167.5</v>
      </c>
      <c r="AI72" s="13">
        <f t="shared" si="53"/>
        <v>47.3</v>
      </c>
      <c r="AJ72" s="13">
        <f t="shared" si="54"/>
        <v>45.8245243128964</v>
      </c>
      <c r="AK72" s="13">
        <f t="shared" si="31"/>
        <v>0</v>
      </c>
      <c r="AL72" s="13">
        <f t="shared" si="55"/>
        <v>45.8245243128964</v>
      </c>
    </row>
    <row r="73" spans="1:38">
      <c r="A73" s="10">
        <v>70</v>
      </c>
      <c r="B73" s="17" t="s">
        <v>204</v>
      </c>
      <c r="C73" s="19" t="s">
        <v>205</v>
      </c>
      <c r="D73" s="9">
        <v>68</v>
      </c>
      <c r="E73" s="9">
        <v>77</v>
      </c>
      <c r="F73" s="18" t="s">
        <v>144</v>
      </c>
      <c r="G73" s="18" t="s">
        <v>144</v>
      </c>
      <c r="H73" s="18" t="s">
        <v>144</v>
      </c>
      <c r="I73" s="18" t="s">
        <v>144</v>
      </c>
      <c r="J73" s="18" t="s">
        <v>144</v>
      </c>
      <c r="K73" s="18" t="s">
        <v>38</v>
      </c>
      <c r="L73" s="18" t="s">
        <v>38</v>
      </c>
      <c r="M73" s="18" t="s">
        <v>179</v>
      </c>
      <c r="N73" s="18" t="s">
        <v>38</v>
      </c>
      <c r="O73" s="13">
        <f>D73*3+M73*2+E73*2+G73*7.5+H73*3+I73*1.5+J73*3+F73*1.5</f>
        <v>488</v>
      </c>
      <c r="P73" s="13">
        <f>3+2+7.8+3+1.5+3+2+1.5</f>
        <v>23.8</v>
      </c>
      <c r="Q73" s="13">
        <f t="shared" si="50"/>
        <v>20.5042016806723</v>
      </c>
      <c r="S73" s="18" t="s">
        <v>204</v>
      </c>
      <c r="T73" s="19" t="s">
        <v>205</v>
      </c>
      <c r="U73" s="7">
        <v>72</v>
      </c>
      <c r="V73" s="7">
        <v>79</v>
      </c>
      <c r="W73" s="18" t="s">
        <v>144</v>
      </c>
      <c r="X73" s="9">
        <v>39</v>
      </c>
      <c r="Y73" s="9">
        <v>36</v>
      </c>
      <c r="Z73" s="18" t="s">
        <v>38</v>
      </c>
      <c r="AA73" s="9">
        <v>50</v>
      </c>
      <c r="AB73" s="9">
        <v>72</v>
      </c>
      <c r="AC73" s="18" t="s">
        <v>144</v>
      </c>
      <c r="AD73" s="18" t="s">
        <v>144</v>
      </c>
      <c r="AE73" s="13">
        <f>U73*2+V73*1.5+X73*2+Y73*7.5+AB73*6+AD73*4+W73*2+AA73*3+AC73*2</f>
        <v>1192.5</v>
      </c>
      <c r="AF73" s="13">
        <f>2+1.5+2+7.5+6+4+2+3+2</f>
        <v>30</v>
      </c>
      <c r="AG73" s="13">
        <f t="shared" si="51"/>
        <v>39.75</v>
      </c>
      <c r="AH73" s="13">
        <f t="shared" si="52"/>
        <v>1680.5</v>
      </c>
      <c r="AI73" s="13">
        <f t="shared" si="53"/>
        <v>53.8</v>
      </c>
      <c r="AJ73" s="13">
        <f t="shared" si="54"/>
        <v>31.2360594795539</v>
      </c>
      <c r="AK73" s="13">
        <f t="shared" si="31"/>
        <v>0</v>
      </c>
      <c r="AL73" s="13">
        <f t="shared" si="55"/>
        <v>31.2360594795539</v>
      </c>
    </row>
    <row r="74" spans="1:38">
      <c r="A74" s="10">
        <v>71</v>
      </c>
      <c r="B74" s="17" t="s">
        <v>206</v>
      </c>
      <c r="C74" s="19" t="s">
        <v>207</v>
      </c>
      <c r="D74" s="18" t="s">
        <v>125</v>
      </c>
      <c r="E74" s="18" t="s">
        <v>208</v>
      </c>
      <c r="F74" s="18" t="s">
        <v>144</v>
      </c>
      <c r="G74" s="18" t="s">
        <v>144</v>
      </c>
      <c r="H74" s="18" t="s">
        <v>144</v>
      </c>
      <c r="I74" s="18" t="s">
        <v>144</v>
      </c>
      <c r="J74" s="18" t="s">
        <v>144</v>
      </c>
      <c r="K74" s="18" t="s">
        <v>38</v>
      </c>
      <c r="L74" s="18" t="s">
        <v>38</v>
      </c>
      <c r="M74" s="18" t="s">
        <v>144</v>
      </c>
      <c r="N74" s="18" t="s">
        <v>38</v>
      </c>
      <c r="O74" s="13">
        <f>D74*3+M74*2+E74*2+G74*7.5+H74*3+I74*1.5+J74*3+F74*1.5</f>
        <v>221</v>
      </c>
      <c r="P74" s="13">
        <f>3+2+7.8+3+1.5+3+2+1.5</f>
        <v>23.8</v>
      </c>
      <c r="Q74" s="13">
        <f t="shared" si="50"/>
        <v>9.28571428571428</v>
      </c>
      <c r="S74" s="18" t="s">
        <v>206</v>
      </c>
      <c r="T74" s="19" t="s">
        <v>207</v>
      </c>
      <c r="U74" s="7">
        <v>63</v>
      </c>
      <c r="V74" s="7">
        <v>64</v>
      </c>
      <c r="W74" s="18" t="s">
        <v>144</v>
      </c>
      <c r="X74" s="9">
        <v>46</v>
      </c>
      <c r="Y74" s="9">
        <v>37</v>
      </c>
      <c r="Z74" s="18" t="s">
        <v>38</v>
      </c>
      <c r="AA74" s="9">
        <v>38</v>
      </c>
      <c r="AB74" s="9">
        <v>66</v>
      </c>
      <c r="AC74" s="18" t="s">
        <v>144</v>
      </c>
      <c r="AD74" s="9">
        <v>25</v>
      </c>
      <c r="AE74" s="13">
        <f>U74*2+V74*1.5+X74*2+Y74*7.5+AB74*6+AD74*4+W74*2+AA74*3+AC74*2</f>
        <v>1201.5</v>
      </c>
      <c r="AF74" s="13">
        <f>2+1.5+2+7.5+6+4+2+3+2</f>
        <v>30</v>
      </c>
      <c r="AG74" s="13">
        <f t="shared" si="51"/>
        <v>40.05</v>
      </c>
      <c r="AH74" s="13">
        <f t="shared" si="52"/>
        <v>1422.5</v>
      </c>
      <c r="AI74" s="13">
        <f t="shared" si="53"/>
        <v>53.8</v>
      </c>
      <c r="AJ74" s="13">
        <f t="shared" si="54"/>
        <v>26.4405204460967</v>
      </c>
      <c r="AK74" s="13">
        <f t="shared" si="31"/>
        <v>0</v>
      </c>
      <c r="AL74" s="13">
        <f t="shared" si="55"/>
        <v>26.4405204460967</v>
      </c>
    </row>
    <row r="75" spans="1:38">
      <c r="A75" s="10">
        <v>72</v>
      </c>
      <c r="B75" s="17" t="s">
        <v>209</v>
      </c>
      <c r="C75" s="19" t="s">
        <v>210</v>
      </c>
      <c r="D75" s="18" t="s">
        <v>167</v>
      </c>
      <c r="E75" s="18" t="s">
        <v>211</v>
      </c>
      <c r="F75" s="18" t="s">
        <v>144</v>
      </c>
      <c r="G75" s="18" t="s">
        <v>144</v>
      </c>
      <c r="H75" s="18" t="s">
        <v>144</v>
      </c>
      <c r="I75" s="18" t="s">
        <v>144</v>
      </c>
      <c r="J75" s="18" t="s">
        <v>212</v>
      </c>
      <c r="K75" s="18" t="s">
        <v>144</v>
      </c>
      <c r="L75" s="18" t="s">
        <v>38</v>
      </c>
      <c r="M75" s="18" t="s">
        <v>144</v>
      </c>
      <c r="N75" s="18" t="s">
        <v>144</v>
      </c>
      <c r="O75" s="13">
        <f>D75*3+M75*2+N75*2+E75*2+G75*7.5+H75*3+I75*1.5+J75*3+F75*1.5+K75*2</f>
        <v>231</v>
      </c>
      <c r="P75" s="13">
        <f>3+2+7.8+3+1.5+3+2+2+1.5+2</f>
        <v>27.8</v>
      </c>
      <c r="Q75" s="13">
        <f t="shared" si="50"/>
        <v>8.30935251798561</v>
      </c>
      <c r="S75" s="18" t="s">
        <v>209</v>
      </c>
      <c r="T75" s="19" t="s">
        <v>210</v>
      </c>
      <c r="U75" s="7">
        <v>43</v>
      </c>
      <c r="V75" s="7">
        <v>36</v>
      </c>
      <c r="W75" s="18" t="s">
        <v>144</v>
      </c>
      <c r="X75" s="18" t="s">
        <v>144</v>
      </c>
      <c r="Y75" s="18" t="s">
        <v>144</v>
      </c>
      <c r="Z75" s="18" t="s">
        <v>38</v>
      </c>
      <c r="AA75" s="18" t="s">
        <v>38</v>
      </c>
      <c r="AB75" s="18" t="s">
        <v>144</v>
      </c>
      <c r="AC75" s="9">
        <v>67</v>
      </c>
      <c r="AD75" s="18" t="s">
        <v>144</v>
      </c>
      <c r="AE75" s="13">
        <f>U75*2+V75*1.5+X75*2+Y75*7.5+AB75*6+AD75*4+AC75*2</f>
        <v>274</v>
      </c>
      <c r="AF75" s="13">
        <f>2+1.5+2+7.5+6+4+2</f>
        <v>25</v>
      </c>
      <c r="AG75" s="13">
        <f t="shared" si="51"/>
        <v>10.96</v>
      </c>
      <c r="AH75" s="13">
        <f t="shared" si="52"/>
        <v>505</v>
      </c>
      <c r="AI75" s="13">
        <f t="shared" si="53"/>
        <v>52.8</v>
      </c>
      <c r="AJ75" s="13">
        <f t="shared" si="54"/>
        <v>9.56439393939394</v>
      </c>
      <c r="AK75" s="13">
        <f t="shared" si="31"/>
        <v>0</v>
      </c>
      <c r="AL75" s="13">
        <f t="shared" si="55"/>
        <v>9.56439393939394</v>
      </c>
    </row>
    <row r="79" spans="10:23">
      <c r="J79" s="15" t="s">
        <v>213</v>
      </c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</row>
    <row r="80" spans="10:23"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</row>
    <row r="81" spans="10:23"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</row>
    <row r="82" spans="10:23"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</row>
    <row r="83" spans="10:23"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</row>
    <row r="84" spans="10:23"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</row>
    <row r="85" spans="10:23"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</row>
    <row r="86" spans="10:23"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</row>
  </sheetData>
  <sortState ref="B4:AL75">
    <sortCondition ref="AL4" descending="1"/>
  </sortState>
  <mergeCells count="3">
    <mergeCell ref="A1:N2"/>
    <mergeCell ref="S1:AD2"/>
    <mergeCell ref="J79:W86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2016-09-13T06:48:00Z</dcterms:created>
  <dcterms:modified xsi:type="dcterms:W3CDTF">2016-09-22T17:12:34Z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2052-10.1.0.5973</vt:lpwstr>
  </property>
</Properties>
</file>