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83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U10" i="1" l="1"/>
  <c r="AX24" i="1" l="1"/>
  <c r="AX16" i="1"/>
  <c r="AX46" i="1"/>
  <c r="AX36" i="1"/>
  <c r="AX10" i="1"/>
  <c r="AX49" i="1"/>
  <c r="AT24" i="1"/>
  <c r="AV24" i="1" s="1"/>
  <c r="AT16" i="1"/>
  <c r="AV16" i="1" s="1"/>
  <c r="AT36" i="1"/>
  <c r="AV36" i="1" s="1"/>
  <c r="AT46" i="1"/>
  <c r="AV46" i="1" s="1"/>
  <c r="AT49" i="1"/>
  <c r="AV49" i="1" s="1"/>
  <c r="AT10" i="1"/>
  <c r="AV10" i="1" s="1"/>
  <c r="U24" i="1"/>
  <c r="W24" i="1" s="1"/>
  <c r="U58" i="1"/>
  <c r="U16" i="1"/>
  <c r="W16" i="1" s="1"/>
  <c r="U46" i="1"/>
  <c r="W46" i="1" s="1"/>
  <c r="U36" i="1"/>
  <c r="W36" i="1" s="1"/>
  <c r="W10" i="1"/>
  <c r="U49" i="1"/>
  <c r="W49" i="1" s="1"/>
  <c r="AW46" i="1" l="1"/>
  <c r="AY46" i="1" s="1"/>
  <c r="BA46" i="1" s="1"/>
  <c r="AW36" i="1"/>
  <c r="AY36" i="1" s="1"/>
  <c r="BA36" i="1" s="1"/>
  <c r="AW24" i="1"/>
  <c r="AY24" i="1" s="1"/>
  <c r="BA24" i="1" s="1"/>
  <c r="AW10" i="1"/>
  <c r="AY10" i="1" s="1"/>
  <c r="BA10" i="1" s="1"/>
  <c r="AW16" i="1"/>
  <c r="AY16" i="1" s="1"/>
  <c r="BA16" i="1" s="1"/>
  <c r="AW49" i="1"/>
  <c r="AY49" i="1" s="1"/>
  <c r="BA49" i="1" s="1"/>
  <c r="AT58" i="1"/>
  <c r="AT57" i="1"/>
  <c r="AT56" i="1"/>
  <c r="AT55" i="1"/>
  <c r="AT54" i="1"/>
  <c r="AT52" i="1"/>
  <c r="AT53" i="1"/>
  <c r="AT51" i="1"/>
  <c r="AT50" i="1"/>
  <c r="AT48" i="1"/>
  <c r="AT45" i="1"/>
  <c r="AT47" i="1"/>
  <c r="AT44" i="1"/>
  <c r="AT42" i="1"/>
  <c r="AT43" i="1"/>
  <c r="AT41" i="1"/>
  <c r="AV41" i="1" s="1"/>
  <c r="AT40" i="1"/>
  <c r="AT37" i="1"/>
  <c r="AT34" i="1"/>
  <c r="AT35" i="1"/>
  <c r="AT32" i="1"/>
  <c r="AT31" i="1"/>
  <c r="AT39" i="1"/>
  <c r="AT30" i="1"/>
  <c r="AT29" i="1"/>
  <c r="AT27" i="1"/>
  <c r="AT28" i="1"/>
  <c r="AT38" i="1"/>
  <c r="AV38" i="1" s="1"/>
  <c r="AT26" i="1"/>
  <c r="AT23" i="1"/>
  <c r="AT25" i="1"/>
  <c r="AT22" i="1"/>
  <c r="AV22" i="1" s="1"/>
  <c r="AT20" i="1"/>
  <c r="AT21" i="1"/>
  <c r="AT19" i="1"/>
  <c r="AT18" i="1"/>
  <c r="AT17" i="1"/>
  <c r="AT15" i="1"/>
  <c r="AT14" i="1"/>
  <c r="AT13" i="1"/>
  <c r="AV13" i="1" s="1"/>
  <c r="AT12" i="1"/>
  <c r="AV12" i="1" s="1"/>
  <c r="AT11" i="1"/>
  <c r="AT9" i="1"/>
  <c r="AT8" i="1"/>
  <c r="AT7" i="1"/>
  <c r="AT6" i="1"/>
  <c r="AT5" i="1"/>
  <c r="AV5" i="1" s="1"/>
  <c r="AT4" i="1"/>
  <c r="U28" i="1"/>
  <c r="W28" i="1" s="1"/>
  <c r="U47" i="1"/>
  <c r="U48" i="1"/>
  <c r="W58" i="1"/>
  <c r="U57" i="1"/>
  <c r="W57" i="1" s="1"/>
  <c r="U56" i="1"/>
  <c r="U55" i="1"/>
  <c r="W55" i="1" s="1"/>
  <c r="U54" i="1"/>
  <c r="U50" i="1"/>
  <c r="AW50" i="1" s="1"/>
  <c r="U51" i="1"/>
  <c r="U53" i="1"/>
  <c r="W53" i="1" s="1"/>
  <c r="U52" i="1"/>
  <c r="U45" i="1"/>
  <c r="W45" i="1" s="1"/>
  <c r="W47" i="1"/>
  <c r="U44" i="1"/>
  <c r="U42" i="1"/>
  <c r="W42" i="1" s="1"/>
  <c r="U43" i="1"/>
  <c r="U33" i="1"/>
  <c r="W33" i="1" s="1"/>
  <c r="U41" i="1"/>
  <c r="W41" i="1" s="1"/>
  <c r="U40" i="1"/>
  <c r="U37" i="1"/>
  <c r="W37" i="1" s="1"/>
  <c r="U34" i="1"/>
  <c r="W34" i="1" s="1"/>
  <c r="U35" i="1"/>
  <c r="W35" i="1" s="1"/>
  <c r="U32" i="1"/>
  <c r="U31" i="1"/>
  <c r="U39" i="1"/>
  <c r="W39" i="1" s="1"/>
  <c r="U30" i="1"/>
  <c r="W30" i="1" s="1"/>
  <c r="U27" i="1"/>
  <c r="W27" i="1" s="1"/>
  <c r="U29" i="1"/>
  <c r="W29" i="1" s="1"/>
  <c r="U26" i="1"/>
  <c r="W26" i="1" s="1"/>
  <c r="U23" i="1"/>
  <c r="W23" i="1" s="1"/>
  <c r="U25" i="1"/>
  <c r="W25" i="1" s="1"/>
  <c r="U22" i="1"/>
  <c r="W22" i="1" s="1"/>
  <c r="U20" i="1"/>
  <c r="W20" i="1" s="1"/>
  <c r="U21" i="1"/>
  <c r="W21" i="1" s="1"/>
  <c r="U18" i="1"/>
  <c r="W18" i="1" s="1"/>
  <c r="U19" i="1"/>
  <c r="W19" i="1" s="1"/>
  <c r="U15" i="1"/>
  <c r="AW15" i="1" s="1"/>
  <c r="U17" i="1"/>
  <c r="W17" i="1" s="1"/>
  <c r="U14" i="1"/>
  <c r="W14" i="1" s="1"/>
  <c r="U13" i="1"/>
  <c r="W13" i="1" s="1"/>
  <c r="U12" i="1"/>
  <c r="W12" i="1" s="1"/>
  <c r="U11" i="1"/>
  <c r="W11" i="1" s="1"/>
  <c r="U8" i="1"/>
  <c r="W8" i="1" s="1"/>
  <c r="U7" i="1"/>
  <c r="U9" i="1"/>
  <c r="W9" i="1" s="1"/>
  <c r="U6" i="1"/>
  <c r="W6" i="1" s="1"/>
  <c r="U5" i="1"/>
  <c r="U4" i="1"/>
  <c r="W4" i="1" s="1"/>
  <c r="AV4" i="1"/>
  <c r="AX4" i="1"/>
  <c r="AX5" i="1"/>
  <c r="AV6" i="1"/>
  <c r="AX6" i="1"/>
  <c r="AV7" i="1"/>
  <c r="AX7" i="1"/>
  <c r="AV8" i="1"/>
  <c r="AX8" i="1"/>
  <c r="AV9" i="1"/>
  <c r="AX9" i="1"/>
  <c r="AV11" i="1"/>
  <c r="AX11" i="1"/>
  <c r="AX12" i="1"/>
  <c r="AX13" i="1"/>
  <c r="AX14" i="1"/>
  <c r="AV15" i="1"/>
  <c r="AX15" i="1"/>
  <c r="AV17" i="1"/>
  <c r="AX17" i="1"/>
  <c r="AV18" i="1"/>
  <c r="AX18" i="1"/>
  <c r="AX19" i="1"/>
  <c r="AV21" i="1"/>
  <c r="AX21" i="1"/>
  <c r="AV20" i="1"/>
  <c r="AW20" i="1"/>
  <c r="AX20" i="1"/>
  <c r="AX22" i="1"/>
  <c r="AX25" i="1"/>
  <c r="AV23" i="1"/>
  <c r="AW23" i="1"/>
  <c r="AX23" i="1"/>
  <c r="AV26" i="1"/>
  <c r="AX26" i="1"/>
  <c r="U38" i="1"/>
  <c r="W38" i="1" s="1"/>
  <c r="AX38" i="1"/>
  <c r="AX28" i="1"/>
  <c r="AV27" i="1"/>
  <c r="AW27" i="1"/>
  <c r="AX27" i="1"/>
  <c r="AV29" i="1"/>
  <c r="AW29" i="1"/>
  <c r="AX29" i="1"/>
  <c r="AV30" i="1"/>
  <c r="AX30" i="1"/>
  <c r="AX39" i="1"/>
  <c r="W31" i="1"/>
  <c r="AV31" i="1"/>
  <c r="AX31" i="1"/>
  <c r="AV32" i="1"/>
  <c r="AX32" i="1"/>
  <c r="AV35" i="1"/>
  <c r="AX35" i="1"/>
  <c r="AX34" i="1"/>
  <c r="AV37" i="1"/>
  <c r="AX37" i="1"/>
  <c r="AV40" i="1"/>
  <c r="AX40" i="1"/>
  <c r="AX41" i="1"/>
  <c r="AT33" i="1"/>
  <c r="AX33" i="1"/>
  <c r="W43" i="1"/>
  <c r="AW43" i="1"/>
  <c r="AV43" i="1"/>
  <c r="AX43" i="1"/>
  <c r="AV42" i="1"/>
  <c r="AX42" i="1"/>
  <c r="AV44" i="1"/>
  <c r="AX44" i="1"/>
  <c r="AX47" i="1"/>
  <c r="AV45" i="1"/>
  <c r="AX45" i="1"/>
  <c r="AV48" i="1"/>
  <c r="AX48" i="1"/>
  <c r="AV50" i="1"/>
  <c r="AX50" i="1"/>
  <c r="W51" i="1"/>
  <c r="AX51" i="1"/>
  <c r="AV53" i="1"/>
  <c r="AX53" i="1"/>
  <c r="W52" i="1"/>
  <c r="AV52" i="1"/>
  <c r="AW52" i="1"/>
  <c r="AX52" i="1"/>
  <c r="AV54" i="1"/>
  <c r="AX54" i="1"/>
  <c r="AX55" i="1"/>
  <c r="W56" i="1"/>
  <c r="AV56" i="1"/>
  <c r="AX56" i="1"/>
  <c r="AV57" i="1"/>
  <c r="AX57" i="1"/>
  <c r="AV58" i="1"/>
  <c r="AX58" i="1"/>
  <c r="W15" i="1" l="1"/>
  <c r="AW51" i="1"/>
  <c r="AY51" i="1" s="1"/>
  <c r="BA51" i="1" s="1"/>
  <c r="AW8" i="1"/>
  <c r="AY8" i="1" s="1"/>
  <c r="BA8" i="1" s="1"/>
  <c r="AW40" i="1"/>
  <c r="AW54" i="1"/>
  <c r="AY54" i="1" s="1"/>
  <c r="BA54" i="1" s="1"/>
  <c r="AW17" i="1"/>
  <c r="AY17" i="1" s="1"/>
  <c r="BA17" i="1" s="1"/>
  <c r="AY23" i="1"/>
  <c r="BA23" i="1" s="1"/>
  <c r="AY15" i="1"/>
  <c r="BA15" i="1" s="1"/>
  <c r="AW7" i="1"/>
  <c r="AY7" i="1" s="1"/>
  <c r="BA7" i="1" s="1"/>
  <c r="AW48" i="1"/>
  <c r="AY48" i="1" s="1"/>
  <c r="BA48" i="1" s="1"/>
  <c r="AY27" i="1"/>
  <c r="BA27" i="1" s="1"/>
  <c r="AY52" i="1"/>
  <c r="BA52" i="1" s="1"/>
  <c r="AW21" i="1"/>
  <c r="AY21" i="1" s="1"/>
  <c r="BA21" i="1" s="1"/>
  <c r="AY43" i="1"/>
  <c r="BA43" i="1" s="1"/>
  <c r="AW31" i="1"/>
  <c r="AY31" i="1" s="1"/>
  <c r="BA31" i="1" s="1"/>
  <c r="AW32" i="1"/>
  <c r="AY32" i="1" s="1"/>
  <c r="BA32" i="1" s="1"/>
  <c r="AY40" i="1"/>
  <c r="BA40" i="1" s="1"/>
  <c r="AW44" i="1"/>
  <c r="AY44" i="1" s="1"/>
  <c r="BA44" i="1" s="1"/>
  <c r="AY50" i="1"/>
  <c r="BA50" i="1" s="1"/>
  <c r="AY29" i="1"/>
  <c r="BA29" i="1" s="1"/>
  <c r="AY20" i="1"/>
  <c r="BA20" i="1" s="1"/>
  <c r="AW12" i="1"/>
  <c r="AY12" i="1" s="1"/>
  <c r="BA12" i="1" s="1"/>
  <c r="AW55" i="1"/>
  <c r="AY55" i="1" s="1"/>
  <c r="BA55" i="1" s="1"/>
  <c r="W50" i="1"/>
  <c r="W54" i="1"/>
  <c r="W48" i="1"/>
  <c r="AW47" i="1"/>
  <c r="AY47" i="1" s="1"/>
  <c r="BA47" i="1" s="1"/>
  <c r="W44" i="1"/>
  <c r="AW42" i="1"/>
  <c r="AY42" i="1" s="1"/>
  <c r="BA42" i="1" s="1"/>
  <c r="AW33" i="1"/>
  <c r="AY33" i="1" s="1"/>
  <c r="BA33" i="1" s="1"/>
  <c r="W40" i="1"/>
  <c r="AW37" i="1"/>
  <c r="AY37" i="1" s="1"/>
  <c r="BA37" i="1" s="1"/>
  <c r="AW34" i="1"/>
  <c r="AY34" i="1" s="1"/>
  <c r="BA34" i="1" s="1"/>
  <c r="W32" i="1"/>
  <c r="AW39" i="1"/>
  <c r="AY39" i="1" s="1"/>
  <c r="BA39" i="1" s="1"/>
  <c r="AW28" i="1"/>
  <c r="AY28" i="1" s="1"/>
  <c r="BA28" i="1" s="1"/>
  <c r="AW26" i="1"/>
  <c r="AY26" i="1" s="1"/>
  <c r="BA26" i="1" s="1"/>
  <c r="AW25" i="1"/>
  <c r="AY25" i="1" s="1"/>
  <c r="BA25" i="1" s="1"/>
  <c r="AW19" i="1"/>
  <c r="AY19" i="1" s="1"/>
  <c r="BA19" i="1" s="1"/>
  <c r="AW14" i="1"/>
  <c r="AY14" i="1" s="1"/>
  <c r="BA14" i="1" s="1"/>
  <c r="AW56" i="1"/>
  <c r="AY56" i="1" s="1"/>
  <c r="BA56" i="1" s="1"/>
  <c r="AV55" i="1"/>
  <c r="AW53" i="1"/>
  <c r="AY53" i="1" s="1"/>
  <c r="BA53" i="1" s="1"/>
  <c r="AV51" i="1"/>
  <c r="AW45" i="1"/>
  <c r="AY45" i="1" s="1"/>
  <c r="BA45" i="1" s="1"/>
  <c r="AV47" i="1"/>
  <c r="AV33" i="1"/>
  <c r="AV34" i="1"/>
  <c r="AV39" i="1"/>
  <c r="AV28" i="1"/>
  <c r="AV25" i="1"/>
  <c r="AV19" i="1"/>
  <c r="AV14" i="1"/>
  <c r="AW9" i="1"/>
  <c r="AY9" i="1" s="1"/>
  <c r="BA9" i="1" s="1"/>
  <c r="AW58" i="1"/>
  <c r="AY58" i="1" s="1"/>
  <c r="BA58" i="1" s="1"/>
  <c r="AW57" i="1"/>
  <c r="AY57" i="1" s="1"/>
  <c r="BA57" i="1" s="1"/>
  <c r="AW41" i="1"/>
  <c r="AY41" i="1" s="1"/>
  <c r="BA41" i="1" s="1"/>
  <c r="AW35" i="1"/>
  <c r="AY35" i="1" s="1"/>
  <c r="BA35" i="1" s="1"/>
  <c r="AW30" i="1"/>
  <c r="AY30" i="1" s="1"/>
  <c r="BA30" i="1" s="1"/>
  <c r="AW38" i="1"/>
  <c r="AY38" i="1" s="1"/>
  <c r="BA38" i="1" s="1"/>
  <c r="AW22" i="1"/>
  <c r="AY22" i="1" s="1"/>
  <c r="BA22" i="1" s="1"/>
  <c r="AW18" i="1"/>
  <c r="AY18" i="1" s="1"/>
  <c r="BA18" i="1" s="1"/>
  <c r="AW13" i="1"/>
  <c r="AY13" i="1" s="1"/>
  <c r="BA13" i="1" s="1"/>
  <c r="AW4" i="1"/>
  <c r="AY4" i="1" s="1"/>
  <c r="BA4" i="1" s="1"/>
  <c r="AW5" i="1"/>
  <c r="AY5" i="1" s="1"/>
  <c r="BA5" i="1" s="1"/>
  <c r="AW11" i="1"/>
  <c r="AY11" i="1" s="1"/>
  <c r="BA11" i="1" s="1"/>
  <c r="W7" i="1"/>
  <c r="AW6" i="1"/>
  <c r="AY6" i="1" s="1"/>
  <c r="BA6" i="1" s="1"/>
  <c r="W5" i="1"/>
</calcChain>
</file>

<file path=xl/sharedStrings.xml><?xml version="1.0" encoding="utf-8"?>
<sst xmlns="http://schemas.openxmlformats.org/spreadsheetml/2006/main" count="702" uniqueCount="167">
  <si>
    <t>序号</t>
  </si>
  <si>
    <t>学号</t>
  </si>
  <si>
    <t>姓名</t>
  </si>
  <si>
    <t>材料力学/3.5</t>
  </si>
  <si>
    <t>航空概论/拓展选修课/1.5</t>
  </si>
  <si>
    <t>信息检索/拓展选修课/2</t>
  </si>
  <si>
    <t>大学英语读写译(三)/必修课/3</t>
  </si>
  <si>
    <t>大学英语视听说(三)/必修课/2</t>
  </si>
  <si>
    <t>大学物理实验/必修课/0.5</t>
  </si>
  <si>
    <t>土木工程材料/必修课/3</t>
  </si>
  <si>
    <t>音乐鉴赏/拓展选修课/2</t>
  </si>
  <si>
    <t>马克思主义基本原理概论/必修课/3</t>
  </si>
  <si>
    <t>美术欣赏/拓展选修课/2</t>
  </si>
  <si>
    <t>房屋建筑学课程设计/实践课/1</t>
  </si>
  <si>
    <t>房屋建筑学/必修课/3</t>
  </si>
  <si>
    <t>线性代数/必修课/2.5</t>
  </si>
  <si>
    <t>大学物理(二)/必修课/2.5</t>
  </si>
  <si>
    <t>加权成绩1</t>
  </si>
  <si>
    <t>学分1</t>
  </si>
  <si>
    <t>综合成绩1</t>
  </si>
  <si>
    <t>大学英语视听说(四)/必修课/1.5</t>
  </si>
  <si>
    <t>工程测量课程设计/实践课/1</t>
  </si>
  <si>
    <t>土木工程测量/必修课/2.5</t>
  </si>
  <si>
    <t>结构力学(一)/必修课/4.5</t>
  </si>
  <si>
    <t>水力学与桥涵水文/必修课/3</t>
  </si>
  <si>
    <t>概率论与数理统计/必修课/3.5</t>
  </si>
  <si>
    <t>电工电子技术基础Ⅱ/拓展选修课/2.5</t>
  </si>
  <si>
    <t>毛泽东思想和中国特色社会主义理论体系概论/必修课/6</t>
  </si>
  <si>
    <t>认识实习/实践课/1</t>
  </si>
  <si>
    <t>大学英语读写译(四)/必修课/2</t>
  </si>
  <si>
    <t>加权成绩2</t>
  </si>
  <si>
    <t xml:space="preserve">学分2 </t>
  </si>
  <si>
    <t>综合成绩2</t>
  </si>
  <si>
    <t>总加权成绩</t>
  </si>
  <si>
    <t>总学分</t>
  </si>
  <si>
    <t>总综合成绩</t>
  </si>
  <si>
    <t>130911131</t>
  </si>
  <si>
    <t>王赛</t>
  </si>
  <si>
    <t/>
  </si>
  <si>
    <t>95</t>
  </si>
  <si>
    <t>85</t>
  </si>
  <si>
    <t>130911134</t>
  </si>
  <si>
    <t>吴佳</t>
  </si>
  <si>
    <t>130911110</t>
  </si>
  <si>
    <t>黄思</t>
  </si>
  <si>
    <t>130911115</t>
  </si>
  <si>
    <t>李超</t>
  </si>
  <si>
    <t>75</t>
  </si>
  <si>
    <t>65</t>
  </si>
  <si>
    <t>130911105</t>
  </si>
  <si>
    <t>董一博</t>
  </si>
  <si>
    <t>130911107</t>
  </si>
  <si>
    <t>郭君杰</t>
  </si>
  <si>
    <t>130911106</t>
  </si>
  <si>
    <t>杜从铭</t>
  </si>
  <si>
    <t>130911109</t>
  </si>
  <si>
    <t>黄磊</t>
  </si>
  <si>
    <t>130911122</t>
  </si>
  <si>
    <t>罗鑫</t>
  </si>
  <si>
    <t>130911127</t>
  </si>
  <si>
    <t>齐光耀</t>
  </si>
  <si>
    <t>130911135</t>
  </si>
  <si>
    <t>徐飞</t>
  </si>
  <si>
    <t>130911120</t>
  </si>
  <si>
    <t>刘阳</t>
  </si>
  <si>
    <t>130911132</t>
  </si>
  <si>
    <t>王晓东</t>
  </si>
  <si>
    <t>130911148</t>
  </si>
  <si>
    <t>朱旭</t>
  </si>
  <si>
    <t>130911145</t>
  </si>
  <si>
    <t>张玉龙</t>
  </si>
  <si>
    <t>130911119</t>
  </si>
  <si>
    <t>刘若望</t>
  </si>
  <si>
    <t>130911133</t>
  </si>
  <si>
    <t>王宇飞</t>
  </si>
  <si>
    <t>130911104</t>
  </si>
  <si>
    <t>董文豪</t>
  </si>
  <si>
    <t>130911142</t>
  </si>
  <si>
    <t>于浩</t>
  </si>
  <si>
    <t>130911147</t>
  </si>
  <si>
    <t>赵麒磊</t>
  </si>
  <si>
    <t>130911137</t>
  </si>
  <si>
    <t>杨彪</t>
  </si>
  <si>
    <t>130911144</t>
  </si>
  <si>
    <t>张献威</t>
  </si>
  <si>
    <t>130911116</t>
  </si>
  <si>
    <t>李家安</t>
  </si>
  <si>
    <t>130911121</t>
  </si>
  <si>
    <t>卢从文</t>
  </si>
  <si>
    <t>130911124</t>
  </si>
  <si>
    <t>梅延拓</t>
  </si>
  <si>
    <t>130911146</t>
  </si>
  <si>
    <t>赵占营</t>
  </si>
  <si>
    <t>130911138</t>
  </si>
  <si>
    <t>杨磊</t>
  </si>
  <si>
    <t>130911143</t>
  </si>
  <si>
    <t>袁永山</t>
  </si>
  <si>
    <t>130911112</t>
  </si>
  <si>
    <t>贾子豪</t>
  </si>
  <si>
    <t>130911113</t>
  </si>
  <si>
    <t>金鑫</t>
  </si>
  <si>
    <t>130911125</t>
  </si>
  <si>
    <t>彭晓楦</t>
  </si>
  <si>
    <t>130911108</t>
  </si>
  <si>
    <t>韩南臻</t>
  </si>
  <si>
    <t>130911141</t>
  </si>
  <si>
    <t>杨亚杰</t>
  </si>
  <si>
    <t>130911123</t>
  </si>
  <si>
    <t>马凯</t>
  </si>
  <si>
    <t>130911118</t>
  </si>
  <si>
    <t>刘铭洋</t>
  </si>
  <si>
    <t>130911114</t>
  </si>
  <si>
    <t>晋贺伟</t>
  </si>
  <si>
    <t>130911101</t>
  </si>
  <si>
    <t>陈程</t>
  </si>
  <si>
    <t>130911129</t>
  </si>
  <si>
    <t>王贺理</t>
  </si>
  <si>
    <t>130911126</t>
  </si>
  <si>
    <t>浦乔榆</t>
  </si>
  <si>
    <t>0</t>
  </si>
  <si>
    <t>130911128</t>
  </si>
  <si>
    <t>沈洪安</t>
  </si>
  <si>
    <t>130911140</t>
  </si>
  <si>
    <t>杨新飞</t>
  </si>
  <si>
    <t>130911117</t>
  </si>
  <si>
    <t>李涛</t>
  </si>
  <si>
    <t>130911103</t>
  </si>
  <si>
    <t>丁坤磊</t>
  </si>
  <si>
    <t>130911111</t>
  </si>
  <si>
    <t>贾学培</t>
  </si>
  <si>
    <t>130911136</t>
  </si>
  <si>
    <t>薛依林</t>
  </si>
  <si>
    <t>130911139</t>
  </si>
  <si>
    <t>杨岭</t>
  </si>
  <si>
    <t>130911130</t>
  </si>
  <si>
    <t>王明</t>
  </si>
  <si>
    <t>130911149</t>
  </si>
  <si>
    <t>杨岩</t>
  </si>
  <si>
    <t>130911102</t>
  </si>
  <si>
    <t>陈鹏</t>
  </si>
  <si>
    <t>备注：标红的为有科目挂科，序号标红的为一学年中有科目挂科</t>
    <phoneticPr fontId="4" type="noConversion"/>
  </si>
  <si>
    <t>六级加分</t>
    <phoneticPr fontId="4" type="noConversion"/>
  </si>
  <si>
    <t>最终成绩</t>
    <phoneticPr fontId="4" type="noConversion"/>
  </si>
  <si>
    <t>130409126</t>
  </si>
  <si>
    <t>吴鹏臻</t>
  </si>
  <si>
    <t>130909232</t>
  </si>
  <si>
    <t>张飞</t>
  </si>
  <si>
    <t>130910119</t>
  </si>
  <si>
    <t>裴俊伟</t>
  </si>
  <si>
    <t>130910135</t>
  </si>
  <si>
    <t>张山</t>
  </si>
  <si>
    <t>131106133</t>
  </si>
  <si>
    <t>张高强</t>
  </si>
  <si>
    <t>131107151</t>
  </si>
  <si>
    <t>赵路</t>
  </si>
  <si>
    <t>高等数学Ⅰ(一)/必修课/4.5</t>
  </si>
  <si>
    <t>*普通化学/选修课/2.5</t>
  </si>
  <si>
    <t>土木工程概论(双语I)/必修课/2</t>
  </si>
  <si>
    <t>C程序设计/必修课/4</t>
  </si>
  <si>
    <t>工程制图Ⅰ/必修课/3</t>
  </si>
  <si>
    <t>工程地质实习/实践课/1</t>
  </si>
  <si>
    <t>工程制图与CAD课程设计/实践课/1</t>
  </si>
  <si>
    <t>大学物理(一)/必修课/2.5</t>
  </si>
  <si>
    <t>理论力学/必修课/4</t>
  </si>
  <si>
    <t>高等数学Ⅰ(二)/必修课/6</t>
  </si>
  <si>
    <t>2014-2015学年第1学期班级成绩汇总表</t>
    <phoneticPr fontId="4" type="noConversion"/>
  </si>
  <si>
    <t>2014-2015学年第2学期班级成绩汇总表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</si>
</sst>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quotePrefix="1" applyNumberFormat="1" applyFont="1" applyFill="1" applyBorder="1" applyAlignment="1">
      <alignment horizontal="left" vertical="center"/>
    </xf>
    <xf numFmtId="0" fontId="6" fillId="3" borderId="1" xfId="0" quotePrefix="1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left" vertical="center"/>
    </xf>
    <xf numFmtId="0" fontId="6" fillId="2" borderId="2" xfId="0" quotePrefix="1" applyNumberFormat="1" applyFont="1" applyFill="1" applyBorder="1" applyAlignment="1">
      <alignment horizontal="left" vertical="center"/>
    </xf>
    <xf numFmtId="0" fontId="6" fillId="3" borderId="2" xfId="0" quotePrefix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quotePrefix="1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1" fillId="3" borderId="1" xfId="0" quotePrefix="1" applyFont="1" applyFill="1" applyBorder="1" applyAlignment="1">
      <alignment horizontal="left" vertical="center"/>
    </xf>
    <xf numFmtId="0" fontId="6" fillId="2" borderId="3" xfId="0" quotePrefix="1" applyNumberFormat="1" applyFont="1" applyFill="1" applyBorder="1" applyAlignment="1">
      <alignment horizontal="left" vertical="center"/>
    </xf>
    <xf numFmtId="0" fontId="11" fillId="2" borderId="1" xfId="0" quotePrefix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B8CCE4"/>
      <rgbColor rgb="00C0504D"/>
      <rgbColor rgb="00E5B9B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1"/>
  <sheetViews>
    <sheetView tabSelected="1" zoomScaleNormal="100" zoomScaleSheetLayoutView="100" workbookViewId="0">
      <selection activeCell="D5" sqref="D5"/>
    </sheetView>
  </sheetViews>
  <sheetFormatPr defaultColWidth="6.625" defaultRowHeight="14.25"/>
  <cols>
    <col min="1" max="1" width="6.625" style="2"/>
    <col min="2" max="2" width="12.125" customWidth="1"/>
    <col min="3" max="3" width="7.625" customWidth="1"/>
    <col min="7" max="8" width="9.25" customWidth="1"/>
    <col min="12" max="12" width="9" customWidth="1"/>
    <col min="14" max="14" width="10.125" customWidth="1"/>
    <col min="17" max="17" width="8.75" customWidth="1"/>
    <col min="19" max="19" width="9" customWidth="1"/>
    <col min="20" max="20" width="8.625" customWidth="1"/>
    <col min="21" max="21" width="11.125" customWidth="1"/>
    <col min="22" max="22" width="9.25" customWidth="1"/>
    <col min="23" max="23" width="13.375" customWidth="1"/>
    <col min="25" max="25" width="11.375" customWidth="1"/>
    <col min="26" max="26" width="8.25" customWidth="1"/>
    <col min="27" max="27" width="8.875" customWidth="1"/>
    <col min="28" max="28" width="8" customWidth="1"/>
    <col min="29" max="30" width="8.25" customWidth="1"/>
    <col min="31" max="31" width="7.375" customWidth="1"/>
    <col min="32" max="32" width="7.75" customWidth="1"/>
    <col min="34" max="34" width="8.25" customWidth="1"/>
    <col min="35" max="35" width="9.625" customWidth="1"/>
    <col min="36" max="36" width="10.5" customWidth="1"/>
    <col min="38" max="38" width="9.25" customWidth="1"/>
    <col min="42" max="42" width="10" customWidth="1"/>
    <col min="43" max="43" width="7.625" customWidth="1"/>
    <col min="45" max="45" width="7.75" customWidth="1"/>
    <col min="46" max="46" width="10.5" customWidth="1"/>
    <col min="47" max="47" width="7.875" customWidth="1"/>
    <col min="48" max="48" width="13.875" customWidth="1"/>
    <col min="49" max="49" width="11.75" customWidth="1"/>
    <col min="50" max="50" width="8" customWidth="1"/>
    <col min="51" max="51" width="13.5" customWidth="1"/>
    <col min="52" max="52" width="9.75" customWidth="1"/>
    <col min="53" max="53" width="14.25" customWidth="1"/>
  </cols>
  <sheetData>
    <row r="1" spans="1:254">
      <c r="B1" s="47" t="s">
        <v>165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Y1" s="47" t="s">
        <v>166</v>
      </c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</row>
    <row r="2" spans="1:254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</row>
    <row r="3" spans="1:254" ht="73.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6" t="s">
        <v>155</v>
      </c>
      <c r="R3" s="16" t="s">
        <v>156</v>
      </c>
      <c r="S3" s="16" t="s">
        <v>157</v>
      </c>
      <c r="T3" s="6" t="s">
        <v>16</v>
      </c>
      <c r="U3" s="38" t="s">
        <v>17</v>
      </c>
      <c r="V3" s="38" t="s">
        <v>18</v>
      </c>
      <c r="W3" s="38" t="s">
        <v>19</v>
      </c>
      <c r="X3" s="3"/>
      <c r="Y3" s="12" t="s">
        <v>1</v>
      </c>
      <c r="Z3" s="12" t="s">
        <v>2</v>
      </c>
      <c r="AA3" s="12" t="s">
        <v>20</v>
      </c>
      <c r="AB3" s="12" t="s">
        <v>5</v>
      </c>
      <c r="AC3" s="12" t="s">
        <v>21</v>
      </c>
      <c r="AD3" s="12" t="s">
        <v>22</v>
      </c>
      <c r="AE3" s="12" t="s">
        <v>23</v>
      </c>
      <c r="AF3" s="12" t="s">
        <v>24</v>
      </c>
      <c r="AG3" s="12" t="s">
        <v>12</v>
      </c>
      <c r="AH3" s="12" t="s">
        <v>25</v>
      </c>
      <c r="AI3" s="12" t="s">
        <v>26</v>
      </c>
      <c r="AJ3" s="12" t="s">
        <v>27</v>
      </c>
      <c r="AK3" s="12" t="s">
        <v>28</v>
      </c>
      <c r="AL3" s="12" t="s">
        <v>29</v>
      </c>
      <c r="AM3" s="31" t="s">
        <v>158</v>
      </c>
      <c r="AN3" s="31" t="s">
        <v>159</v>
      </c>
      <c r="AO3" s="31" t="s">
        <v>160</v>
      </c>
      <c r="AP3" s="31" t="s">
        <v>161</v>
      </c>
      <c r="AQ3" s="31" t="s">
        <v>162</v>
      </c>
      <c r="AR3" s="31" t="s">
        <v>163</v>
      </c>
      <c r="AS3" s="31" t="s">
        <v>164</v>
      </c>
      <c r="AT3" s="38" t="s">
        <v>30</v>
      </c>
      <c r="AU3" s="38" t="s">
        <v>31</v>
      </c>
      <c r="AV3" s="38" t="s">
        <v>32</v>
      </c>
      <c r="AW3" s="42" t="s">
        <v>33</v>
      </c>
      <c r="AX3" s="38" t="s">
        <v>34</v>
      </c>
      <c r="AY3" s="38" t="s">
        <v>35</v>
      </c>
      <c r="AZ3" s="43" t="s">
        <v>141</v>
      </c>
      <c r="BA3" s="38" t="s">
        <v>142</v>
      </c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</row>
    <row r="4" spans="1:254" s="1" customFormat="1" ht="13.5">
      <c r="A4" s="44">
        <v>1</v>
      </c>
      <c r="B4" s="7" t="s">
        <v>36</v>
      </c>
      <c r="C4" s="7" t="s">
        <v>37</v>
      </c>
      <c r="D4" s="8">
        <v>92</v>
      </c>
      <c r="E4" s="7" t="s">
        <v>38</v>
      </c>
      <c r="F4" s="7" t="s">
        <v>38</v>
      </c>
      <c r="G4" s="8">
        <v>74</v>
      </c>
      <c r="H4" s="8">
        <v>76</v>
      </c>
      <c r="I4" s="8">
        <v>90</v>
      </c>
      <c r="J4" s="8">
        <v>79</v>
      </c>
      <c r="K4" s="7" t="s">
        <v>38</v>
      </c>
      <c r="L4" s="8">
        <v>86</v>
      </c>
      <c r="M4" s="7" t="s">
        <v>38</v>
      </c>
      <c r="N4" s="7" t="s">
        <v>39</v>
      </c>
      <c r="O4" s="8">
        <v>81</v>
      </c>
      <c r="P4" s="8">
        <v>96</v>
      </c>
      <c r="Q4" s="8"/>
      <c r="R4" s="8"/>
      <c r="S4" s="8"/>
      <c r="T4" s="8">
        <v>98</v>
      </c>
      <c r="U4" s="40">
        <f>D4*3.5+G4*3+H4*2+I4*0.5+J4*3+L4*3+N4*1+O4*3+P4*2.5+T4*2.5</f>
        <v>2059</v>
      </c>
      <c r="V4" s="40">
        <v>24</v>
      </c>
      <c r="W4" s="40">
        <f t="shared" ref="W4:W35" si="0">U4/V4</f>
        <v>85.791666666666671</v>
      </c>
      <c r="X4" s="4"/>
      <c r="Y4" s="13" t="s">
        <v>36</v>
      </c>
      <c r="Z4" s="13" t="s">
        <v>37</v>
      </c>
      <c r="AA4" s="14">
        <v>75</v>
      </c>
      <c r="AB4" s="14">
        <v>88</v>
      </c>
      <c r="AC4" s="13" t="s">
        <v>39</v>
      </c>
      <c r="AD4" s="14">
        <v>92</v>
      </c>
      <c r="AE4" s="14">
        <v>97</v>
      </c>
      <c r="AF4" s="14">
        <v>93</v>
      </c>
      <c r="AG4" s="14">
        <v>83</v>
      </c>
      <c r="AH4" s="14">
        <v>99</v>
      </c>
      <c r="AI4" s="13" t="s">
        <v>38</v>
      </c>
      <c r="AJ4" s="14">
        <v>96</v>
      </c>
      <c r="AK4" s="13" t="s">
        <v>40</v>
      </c>
      <c r="AL4" s="14">
        <v>86</v>
      </c>
      <c r="AM4" s="14"/>
      <c r="AN4" s="14"/>
      <c r="AO4" s="14"/>
      <c r="AP4" s="14"/>
      <c r="AQ4" s="14"/>
      <c r="AR4" s="14"/>
      <c r="AS4" s="14"/>
      <c r="AT4" s="39">
        <f>AA4*1.5+AB4*2+AC4*1+AD4*2.5+AE4*4.5+AF4*3+AG4*2+AH4*3.5+AJ4*6+AK4*1+AL4*2</f>
        <v>2674.5</v>
      </c>
      <c r="AU4" s="39">
        <v>29</v>
      </c>
      <c r="AV4" s="39">
        <f t="shared" ref="AV4:AV35" si="1">AT4/AU4</f>
        <v>92.224137931034477</v>
      </c>
      <c r="AW4" s="39">
        <f t="shared" ref="AW4:AW35" si="2">U4+AT4</f>
        <v>4733.5</v>
      </c>
      <c r="AX4" s="39">
        <f t="shared" ref="AX4:AX35" si="3">V4+AU4</f>
        <v>53</v>
      </c>
      <c r="AY4" s="39">
        <f t="shared" ref="AY4:AY35" si="4">AW4/AX4</f>
        <v>89.311320754716988</v>
      </c>
      <c r="AZ4" s="39">
        <v>0</v>
      </c>
      <c r="BA4" s="39">
        <f t="shared" ref="BA4:BA35" si="5">AY4+AZ4</f>
        <v>89.311320754716988</v>
      </c>
    </row>
    <row r="5" spans="1:254" s="1" customFormat="1" ht="13.5">
      <c r="A5" s="44">
        <v>2</v>
      </c>
      <c r="B5" s="7" t="s">
        <v>41</v>
      </c>
      <c r="C5" s="7" t="s">
        <v>42</v>
      </c>
      <c r="D5" s="8">
        <v>73</v>
      </c>
      <c r="E5" s="7" t="s">
        <v>38</v>
      </c>
      <c r="F5" s="8">
        <v>80</v>
      </c>
      <c r="G5" s="8">
        <v>90</v>
      </c>
      <c r="H5" s="8">
        <v>78</v>
      </c>
      <c r="I5" s="8">
        <v>86</v>
      </c>
      <c r="J5" s="8">
        <v>80</v>
      </c>
      <c r="K5" s="8">
        <v>86</v>
      </c>
      <c r="L5" s="8">
        <v>87</v>
      </c>
      <c r="M5" s="7" t="s">
        <v>38</v>
      </c>
      <c r="N5" s="7" t="s">
        <v>40</v>
      </c>
      <c r="O5" s="8">
        <v>80</v>
      </c>
      <c r="P5" s="8">
        <v>94</v>
      </c>
      <c r="Q5" s="8"/>
      <c r="R5" s="8"/>
      <c r="S5" s="8"/>
      <c r="T5" s="8">
        <v>92</v>
      </c>
      <c r="U5" s="40">
        <f>D5*3.5+F5*2+G5*3+H5*2+I5*0.5+J5*3+K5*2+L5*3+N5*1+O5*3+P5*2.5+T5*2.5</f>
        <v>2347.5</v>
      </c>
      <c r="V5" s="40">
        <v>28</v>
      </c>
      <c r="W5" s="40">
        <f t="shared" si="0"/>
        <v>83.839285714285708</v>
      </c>
      <c r="X5" s="4"/>
      <c r="Y5" s="13" t="s">
        <v>41</v>
      </c>
      <c r="Z5" s="13" t="s">
        <v>42</v>
      </c>
      <c r="AA5" s="14">
        <v>81</v>
      </c>
      <c r="AB5" s="13" t="s">
        <v>38</v>
      </c>
      <c r="AC5" s="13" t="s">
        <v>39</v>
      </c>
      <c r="AD5" s="14">
        <v>86</v>
      </c>
      <c r="AE5" s="14">
        <v>86</v>
      </c>
      <c r="AF5" s="14">
        <v>97</v>
      </c>
      <c r="AG5" s="13" t="s">
        <v>38</v>
      </c>
      <c r="AH5" s="14">
        <v>100</v>
      </c>
      <c r="AI5" s="13" t="s">
        <v>38</v>
      </c>
      <c r="AJ5" s="14">
        <v>98</v>
      </c>
      <c r="AK5" s="13" t="s">
        <v>39</v>
      </c>
      <c r="AL5" s="14">
        <v>90</v>
      </c>
      <c r="AM5" s="14"/>
      <c r="AN5" s="14"/>
      <c r="AO5" s="14"/>
      <c r="AP5" s="14"/>
      <c r="AQ5" s="14"/>
      <c r="AR5" s="14"/>
      <c r="AS5" s="14"/>
      <c r="AT5" s="39">
        <f>AA5*1.5+AC5*1+AD5*2.5+AE5*4.5+AF5*3+AH5*3.5+AJ5*6+AK5*1+AL5*2</f>
        <v>2322.5</v>
      </c>
      <c r="AU5" s="39">
        <v>25</v>
      </c>
      <c r="AV5" s="39">
        <f t="shared" si="1"/>
        <v>92.9</v>
      </c>
      <c r="AW5" s="39">
        <f t="shared" si="2"/>
        <v>4670</v>
      </c>
      <c r="AX5" s="39">
        <f t="shared" si="3"/>
        <v>53</v>
      </c>
      <c r="AY5" s="39">
        <f t="shared" si="4"/>
        <v>88.113207547169807</v>
      </c>
      <c r="AZ5" s="39">
        <v>1</v>
      </c>
      <c r="BA5" s="39">
        <f t="shared" si="5"/>
        <v>89.113207547169807</v>
      </c>
    </row>
    <row r="6" spans="1:254" s="1" customFormat="1" ht="13.5">
      <c r="A6" s="44">
        <v>3</v>
      </c>
      <c r="B6" s="7" t="s">
        <v>43</v>
      </c>
      <c r="C6" s="7" t="s">
        <v>44</v>
      </c>
      <c r="D6" s="8">
        <v>76</v>
      </c>
      <c r="E6" s="7" t="s">
        <v>38</v>
      </c>
      <c r="F6" s="8">
        <v>71</v>
      </c>
      <c r="G6" s="8">
        <v>77</v>
      </c>
      <c r="H6" s="8">
        <v>71</v>
      </c>
      <c r="I6" s="8">
        <v>86</v>
      </c>
      <c r="J6" s="8">
        <v>78</v>
      </c>
      <c r="K6" s="8">
        <v>90</v>
      </c>
      <c r="L6" s="8">
        <v>74</v>
      </c>
      <c r="M6" s="7" t="s">
        <v>38</v>
      </c>
      <c r="N6" s="7" t="s">
        <v>39</v>
      </c>
      <c r="O6" s="8">
        <v>71</v>
      </c>
      <c r="P6" s="8">
        <v>87</v>
      </c>
      <c r="Q6" s="8"/>
      <c r="R6" s="8"/>
      <c r="S6" s="8"/>
      <c r="T6" s="8">
        <v>83</v>
      </c>
      <c r="U6" s="40">
        <f>D6*3.5+F6*2+G6*3+H6*2+I6*0.5+J6*3+K6*2+L6*3+N6*1+O6*3+P6*2.5+T6*2.5</f>
        <v>2193</v>
      </c>
      <c r="V6" s="40">
        <v>28</v>
      </c>
      <c r="W6" s="40">
        <f t="shared" si="0"/>
        <v>78.321428571428569</v>
      </c>
      <c r="X6" s="4"/>
      <c r="Y6" s="13" t="s">
        <v>43</v>
      </c>
      <c r="Z6" s="13" t="s">
        <v>44</v>
      </c>
      <c r="AA6" s="14">
        <v>77</v>
      </c>
      <c r="AB6" s="13" t="s">
        <v>38</v>
      </c>
      <c r="AC6" s="13" t="s">
        <v>40</v>
      </c>
      <c r="AD6" s="14">
        <v>84</v>
      </c>
      <c r="AE6" s="14">
        <v>85</v>
      </c>
      <c r="AF6" s="14">
        <v>97</v>
      </c>
      <c r="AG6" s="13" t="s">
        <v>38</v>
      </c>
      <c r="AH6" s="14">
        <v>96</v>
      </c>
      <c r="AI6" s="13" t="s">
        <v>38</v>
      </c>
      <c r="AJ6" s="14">
        <v>92</v>
      </c>
      <c r="AK6" s="13" t="s">
        <v>39</v>
      </c>
      <c r="AL6" s="14">
        <v>75</v>
      </c>
      <c r="AM6" s="14"/>
      <c r="AN6" s="14"/>
      <c r="AO6" s="14"/>
      <c r="AP6" s="14"/>
      <c r="AQ6" s="14"/>
      <c r="AR6" s="14"/>
      <c r="AS6" s="14"/>
      <c r="AT6" s="39">
        <f>AA6*1.5+AC6*1+AD6*2.5+AE6*4.5+AF6*3+AH6*3.5+AJ6*6+AK6*1+AL6*2</f>
        <v>2217</v>
      </c>
      <c r="AU6" s="39">
        <v>25</v>
      </c>
      <c r="AV6" s="39">
        <f t="shared" si="1"/>
        <v>88.68</v>
      </c>
      <c r="AW6" s="39">
        <f t="shared" si="2"/>
        <v>4410</v>
      </c>
      <c r="AX6" s="39">
        <f t="shared" si="3"/>
        <v>53</v>
      </c>
      <c r="AY6" s="39">
        <f t="shared" si="4"/>
        <v>83.20754716981132</v>
      </c>
      <c r="AZ6" s="39">
        <v>0</v>
      </c>
      <c r="BA6" s="39">
        <f t="shared" si="5"/>
        <v>83.20754716981132</v>
      </c>
    </row>
    <row r="7" spans="1:254" s="1" customFormat="1" ht="13.5">
      <c r="A7" s="44">
        <v>4</v>
      </c>
      <c r="B7" s="7" t="s">
        <v>45</v>
      </c>
      <c r="C7" s="7" t="s">
        <v>46</v>
      </c>
      <c r="D7" s="8">
        <v>61</v>
      </c>
      <c r="E7" s="7" t="s">
        <v>38</v>
      </c>
      <c r="F7" s="7" t="s">
        <v>38</v>
      </c>
      <c r="G7" s="8">
        <v>79</v>
      </c>
      <c r="H7" s="8">
        <v>67</v>
      </c>
      <c r="I7" s="8">
        <v>81</v>
      </c>
      <c r="J7" s="8">
        <v>75</v>
      </c>
      <c r="K7" s="7" t="s">
        <v>38</v>
      </c>
      <c r="L7" s="8">
        <v>65</v>
      </c>
      <c r="M7" s="8">
        <v>89</v>
      </c>
      <c r="N7" s="7" t="s">
        <v>47</v>
      </c>
      <c r="O7" s="8">
        <v>83</v>
      </c>
      <c r="P7" s="8">
        <v>81</v>
      </c>
      <c r="Q7" s="8"/>
      <c r="R7" s="8"/>
      <c r="S7" s="8"/>
      <c r="T7" s="8">
        <v>82</v>
      </c>
      <c r="U7" s="40">
        <f>D7*3.5+G7*3+H7*2+I7*0.5+M7*2+J7*3+L7*3+N7*1+O7*3+P7*2.5+T7*2.5</f>
        <v>1954.5</v>
      </c>
      <c r="V7" s="40">
        <v>26</v>
      </c>
      <c r="W7" s="40">
        <f t="shared" si="0"/>
        <v>75.17307692307692</v>
      </c>
      <c r="X7" s="4"/>
      <c r="Y7" s="13" t="s">
        <v>45</v>
      </c>
      <c r="Z7" s="13" t="s">
        <v>46</v>
      </c>
      <c r="AA7" s="14">
        <v>61</v>
      </c>
      <c r="AB7" s="14">
        <v>62</v>
      </c>
      <c r="AC7" s="13" t="s">
        <v>48</v>
      </c>
      <c r="AD7" s="14">
        <v>67</v>
      </c>
      <c r="AE7" s="14">
        <v>61</v>
      </c>
      <c r="AF7" s="14">
        <v>66</v>
      </c>
      <c r="AG7" s="14">
        <v>91</v>
      </c>
      <c r="AH7" s="14">
        <v>86</v>
      </c>
      <c r="AI7" s="13" t="s">
        <v>38</v>
      </c>
      <c r="AJ7" s="14">
        <v>88</v>
      </c>
      <c r="AK7" s="13" t="s">
        <v>39</v>
      </c>
      <c r="AL7" s="14">
        <v>82</v>
      </c>
      <c r="AM7" s="14"/>
      <c r="AN7" s="14"/>
      <c r="AO7" s="14"/>
      <c r="AP7" s="14"/>
      <c r="AQ7" s="14"/>
      <c r="AR7" s="14"/>
      <c r="AS7" s="14"/>
      <c r="AT7" s="39">
        <f>AA7*1.5+AB7*2+AC7*1+AD7*2.5+AE7*4.5+AF7*3+AG7*2+AH7*3.5+AJ7*6+AK7*1+AL7*2</f>
        <v>2190.5</v>
      </c>
      <c r="AU7" s="39">
        <v>27</v>
      </c>
      <c r="AV7" s="39">
        <f t="shared" si="1"/>
        <v>81.129629629629633</v>
      </c>
      <c r="AW7" s="39">
        <f t="shared" si="2"/>
        <v>4145</v>
      </c>
      <c r="AX7" s="39">
        <f t="shared" si="3"/>
        <v>53</v>
      </c>
      <c r="AY7" s="39">
        <f t="shared" si="4"/>
        <v>78.20754716981132</v>
      </c>
      <c r="AZ7" s="39">
        <v>0</v>
      </c>
      <c r="BA7" s="39">
        <f t="shared" si="5"/>
        <v>78.20754716981132</v>
      </c>
    </row>
    <row r="8" spans="1:254" s="1" customFormat="1" ht="13.5">
      <c r="A8" s="45">
        <v>5</v>
      </c>
      <c r="B8" s="7" t="s">
        <v>49</v>
      </c>
      <c r="C8" s="7" t="s">
        <v>50</v>
      </c>
      <c r="D8" s="8">
        <v>61</v>
      </c>
      <c r="E8" s="7" t="s">
        <v>38</v>
      </c>
      <c r="F8" s="7" t="s">
        <v>38</v>
      </c>
      <c r="G8" s="8">
        <v>85</v>
      </c>
      <c r="H8" s="8">
        <v>74</v>
      </c>
      <c r="I8" s="8">
        <v>81</v>
      </c>
      <c r="J8" s="8">
        <v>63</v>
      </c>
      <c r="K8" s="8">
        <v>86</v>
      </c>
      <c r="L8" s="8">
        <v>84</v>
      </c>
      <c r="M8" s="7" t="s">
        <v>38</v>
      </c>
      <c r="N8" s="7" t="s">
        <v>40</v>
      </c>
      <c r="O8" s="8">
        <v>71</v>
      </c>
      <c r="P8" s="8">
        <v>60</v>
      </c>
      <c r="Q8" s="8"/>
      <c r="R8" s="8"/>
      <c r="S8" s="8"/>
      <c r="T8" s="8">
        <v>82</v>
      </c>
      <c r="U8" s="40">
        <f>D8*3.5+G8*3+H8*2+I8*0.5+J8*3+K8*2+L8*3+N8*1+O8*3+P8*2.5+T8*2.5</f>
        <v>1923</v>
      </c>
      <c r="V8" s="40">
        <v>26</v>
      </c>
      <c r="W8" s="40">
        <f t="shared" si="0"/>
        <v>73.961538461538467</v>
      </c>
      <c r="X8" s="4"/>
      <c r="Y8" s="9" t="s">
        <v>49</v>
      </c>
      <c r="Z8" s="11" t="s">
        <v>50</v>
      </c>
      <c r="AA8" s="14">
        <v>70</v>
      </c>
      <c r="AB8" s="13" t="s">
        <v>38</v>
      </c>
      <c r="AC8" s="13" t="s">
        <v>48</v>
      </c>
      <c r="AD8" s="14">
        <v>82</v>
      </c>
      <c r="AE8" s="14">
        <v>76</v>
      </c>
      <c r="AF8" s="14">
        <v>68</v>
      </c>
      <c r="AG8" s="14">
        <v>85</v>
      </c>
      <c r="AH8" s="14">
        <v>86</v>
      </c>
      <c r="AI8" s="13" t="s">
        <v>38</v>
      </c>
      <c r="AJ8" s="14">
        <v>88</v>
      </c>
      <c r="AK8" s="13" t="s">
        <v>40</v>
      </c>
      <c r="AL8" s="14">
        <v>76</v>
      </c>
      <c r="AM8" s="14"/>
      <c r="AN8" s="14"/>
      <c r="AO8" s="14"/>
      <c r="AP8" s="14"/>
      <c r="AQ8" s="14"/>
      <c r="AR8" s="14"/>
      <c r="AS8" s="14"/>
      <c r="AT8" s="39">
        <f>AA8*1.5+AC8*1+AD8*2.5+AE8*4.5+AF8*3+AG8*2+AH8*3.5+AJ8*6+AK8*1+AL8*2</f>
        <v>2157</v>
      </c>
      <c r="AU8" s="39">
        <v>27</v>
      </c>
      <c r="AV8" s="39">
        <f t="shared" si="1"/>
        <v>79.888888888888886</v>
      </c>
      <c r="AW8" s="39">
        <f t="shared" si="2"/>
        <v>4080</v>
      </c>
      <c r="AX8" s="39">
        <f t="shared" si="3"/>
        <v>53</v>
      </c>
      <c r="AY8" s="39">
        <f t="shared" si="4"/>
        <v>76.981132075471692</v>
      </c>
      <c r="AZ8" s="39">
        <v>0</v>
      </c>
      <c r="BA8" s="39">
        <f t="shared" si="5"/>
        <v>76.981132075471692</v>
      </c>
    </row>
    <row r="9" spans="1:254" s="1" customFormat="1" ht="13.5">
      <c r="A9" s="44">
        <v>6</v>
      </c>
      <c r="B9" s="7" t="s">
        <v>51</v>
      </c>
      <c r="C9" s="7" t="s">
        <v>52</v>
      </c>
      <c r="D9" s="8">
        <v>65</v>
      </c>
      <c r="E9" s="7" t="s">
        <v>38</v>
      </c>
      <c r="F9" s="7" t="s">
        <v>38</v>
      </c>
      <c r="G9" s="8">
        <v>71</v>
      </c>
      <c r="H9" s="8">
        <v>67</v>
      </c>
      <c r="I9" s="8">
        <v>76</v>
      </c>
      <c r="J9" s="8">
        <v>73</v>
      </c>
      <c r="K9" s="8">
        <v>70</v>
      </c>
      <c r="L9" s="8">
        <v>78</v>
      </c>
      <c r="M9" s="7" t="s">
        <v>38</v>
      </c>
      <c r="N9" s="7" t="s">
        <v>47</v>
      </c>
      <c r="O9" s="8">
        <v>85</v>
      </c>
      <c r="P9" s="8">
        <v>67</v>
      </c>
      <c r="Q9" s="8"/>
      <c r="R9" s="8"/>
      <c r="S9" s="8"/>
      <c r="T9" s="8">
        <v>88</v>
      </c>
      <c r="U9" s="40">
        <f>D9*3.5+G9*3+H9*2+I9*0.5+J9*3+K9*2+L9*3+N9*1+O9*3+P9*2.5+T9*2.5</f>
        <v>1923</v>
      </c>
      <c r="V9" s="40">
        <v>26</v>
      </c>
      <c r="W9" s="40">
        <f t="shared" si="0"/>
        <v>73.961538461538467</v>
      </c>
      <c r="X9" s="4"/>
      <c r="Y9" s="13" t="s">
        <v>51</v>
      </c>
      <c r="Z9" s="13" t="s">
        <v>52</v>
      </c>
      <c r="AA9" s="14">
        <v>75</v>
      </c>
      <c r="AB9" s="13" t="s">
        <v>38</v>
      </c>
      <c r="AC9" s="13" t="s">
        <v>40</v>
      </c>
      <c r="AD9" s="14">
        <v>85</v>
      </c>
      <c r="AE9" s="14">
        <v>76</v>
      </c>
      <c r="AF9" s="14">
        <v>83</v>
      </c>
      <c r="AG9" s="14">
        <v>84</v>
      </c>
      <c r="AH9" s="14">
        <v>93</v>
      </c>
      <c r="AI9" s="13" t="s">
        <v>38</v>
      </c>
      <c r="AJ9" s="14">
        <v>69</v>
      </c>
      <c r="AK9" s="13" t="s">
        <v>40</v>
      </c>
      <c r="AL9" s="14">
        <v>80</v>
      </c>
      <c r="AM9" s="14"/>
      <c r="AN9" s="14"/>
      <c r="AO9" s="14"/>
      <c r="AP9" s="14"/>
      <c r="AQ9" s="14"/>
      <c r="AR9" s="14"/>
      <c r="AS9" s="14"/>
      <c r="AT9" s="39">
        <f>AA9*1.5+AC9*1+AD9*2.5+AE9*4.5+AF9*3+AG9*2+AH9*3.5+AJ9*6+AK9*1+AL9*2</f>
        <v>2153.5</v>
      </c>
      <c r="AU9" s="39">
        <v>27</v>
      </c>
      <c r="AV9" s="39">
        <f t="shared" si="1"/>
        <v>79.759259259259252</v>
      </c>
      <c r="AW9" s="39">
        <f t="shared" si="2"/>
        <v>4076.5</v>
      </c>
      <c r="AX9" s="39">
        <f t="shared" si="3"/>
        <v>53</v>
      </c>
      <c r="AY9" s="39">
        <f t="shared" si="4"/>
        <v>76.915094339622641</v>
      </c>
      <c r="AZ9" s="39">
        <v>0</v>
      </c>
      <c r="BA9" s="39">
        <f t="shared" si="5"/>
        <v>76.915094339622641</v>
      </c>
    </row>
    <row r="10" spans="1:254" s="1" customFormat="1">
      <c r="A10" s="46">
        <v>7</v>
      </c>
      <c r="B10" s="20" t="s">
        <v>145</v>
      </c>
      <c r="C10" s="35" t="s">
        <v>146</v>
      </c>
      <c r="D10" s="21">
        <v>77</v>
      </c>
      <c r="E10" s="22"/>
      <c r="F10" s="22"/>
      <c r="G10" s="21">
        <v>81</v>
      </c>
      <c r="H10" s="21">
        <v>72</v>
      </c>
      <c r="I10" s="21">
        <v>81</v>
      </c>
      <c r="J10" s="21">
        <v>63</v>
      </c>
      <c r="K10" s="21">
        <v>90</v>
      </c>
      <c r="L10" s="21">
        <v>79</v>
      </c>
      <c r="M10" s="22"/>
      <c r="N10" s="21">
        <v>95</v>
      </c>
      <c r="O10" s="23">
        <v>87</v>
      </c>
      <c r="P10" s="23">
        <v>70</v>
      </c>
      <c r="Q10" s="23"/>
      <c r="R10" s="23">
        <v>56</v>
      </c>
      <c r="S10" s="23">
        <v>65</v>
      </c>
      <c r="T10" s="23">
        <v>85</v>
      </c>
      <c r="U10" s="40">
        <f>D10*3.5+G10*3+H10*2+I10*0.5+J10*3+K10*2+L10*3+N10*1+O10*3+P10*2.5+R10*2.5+S10*2+T10*2.5</f>
        <v>2316.5</v>
      </c>
      <c r="V10" s="41">
        <v>30.5</v>
      </c>
      <c r="W10" s="41">
        <f t="shared" si="0"/>
        <v>75.950819672131146</v>
      </c>
      <c r="X10" s="17"/>
      <c r="Y10" s="20">
        <v>130909232</v>
      </c>
      <c r="Z10" s="35" t="s">
        <v>146</v>
      </c>
      <c r="AA10" s="30">
        <v>64</v>
      </c>
      <c r="AB10" s="34"/>
      <c r="AC10" s="20" t="s">
        <v>47</v>
      </c>
      <c r="AD10" s="30">
        <v>87</v>
      </c>
      <c r="AE10" s="30">
        <v>76</v>
      </c>
      <c r="AF10" s="30">
        <v>71</v>
      </c>
      <c r="AG10" s="30">
        <v>89</v>
      </c>
      <c r="AH10" s="30">
        <v>46</v>
      </c>
      <c r="AI10" s="20" t="s">
        <v>38</v>
      </c>
      <c r="AJ10" s="30">
        <v>80</v>
      </c>
      <c r="AK10" s="29" t="s">
        <v>40</v>
      </c>
      <c r="AL10" s="30">
        <v>71</v>
      </c>
      <c r="AM10" s="30">
        <v>63</v>
      </c>
      <c r="AN10" s="30">
        <v>68</v>
      </c>
      <c r="AO10" s="20" t="s">
        <v>38</v>
      </c>
      <c r="AP10" s="20" t="s">
        <v>47</v>
      </c>
      <c r="AQ10" s="20" t="s">
        <v>38</v>
      </c>
      <c r="AR10" s="30">
        <v>72</v>
      </c>
      <c r="AS10" s="20" t="s">
        <v>38</v>
      </c>
      <c r="AT10" s="39">
        <f>AA10*1.5+AC10*1+AD10*2.5+AE10*4.5+AF10*3+AG10*2+AH10*3.5+AJ10*6+AK10*1+AL10*2+AM10*4+AN10*3+AP10*1+AR10*4</f>
        <v>2808.5</v>
      </c>
      <c r="AU10" s="39">
        <v>39</v>
      </c>
      <c r="AV10" s="39">
        <f t="shared" si="1"/>
        <v>72.012820512820511</v>
      </c>
      <c r="AW10" s="39">
        <f t="shared" si="2"/>
        <v>5125</v>
      </c>
      <c r="AX10" s="39">
        <f t="shared" si="3"/>
        <v>69.5</v>
      </c>
      <c r="AY10" s="39">
        <f t="shared" si="4"/>
        <v>73.741007194244602</v>
      </c>
      <c r="AZ10" s="39">
        <v>0</v>
      </c>
      <c r="BA10" s="39">
        <f t="shared" si="5"/>
        <v>73.741007194244602</v>
      </c>
    </row>
    <row r="11" spans="1:254" s="1" customFormat="1" ht="13.5">
      <c r="A11" s="45">
        <v>8</v>
      </c>
      <c r="B11" s="7" t="s">
        <v>53</v>
      </c>
      <c r="C11" s="7" t="s">
        <v>54</v>
      </c>
      <c r="D11" s="8">
        <v>67</v>
      </c>
      <c r="E11" s="7" t="s">
        <v>38</v>
      </c>
      <c r="F11" s="7" t="s">
        <v>38</v>
      </c>
      <c r="G11" s="8">
        <v>71</v>
      </c>
      <c r="H11" s="8">
        <v>77</v>
      </c>
      <c r="I11" s="8">
        <v>81</v>
      </c>
      <c r="J11" s="8">
        <v>63</v>
      </c>
      <c r="K11" s="8">
        <v>80</v>
      </c>
      <c r="L11" s="8">
        <v>68</v>
      </c>
      <c r="M11" s="7" t="s">
        <v>38</v>
      </c>
      <c r="N11" s="7" t="s">
        <v>40</v>
      </c>
      <c r="O11" s="8">
        <v>74</v>
      </c>
      <c r="P11" s="8">
        <v>77</v>
      </c>
      <c r="Q11" s="8"/>
      <c r="R11" s="8"/>
      <c r="S11" s="8"/>
      <c r="T11" s="8">
        <v>79</v>
      </c>
      <c r="U11" s="40">
        <f>D11*3.5+G11*3+H11*2+I11*0.5+J11*3+K11*2+L11*3+N11*1+O11*3+P11*2.5+T11*2.5</f>
        <v>1892</v>
      </c>
      <c r="V11" s="40">
        <v>26</v>
      </c>
      <c r="W11" s="40">
        <f t="shared" si="0"/>
        <v>72.769230769230774</v>
      </c>
      <c r="X11" s="4"/>
      <c r="Y11" s="13" t="s">
        <v>53</v>
      </c>
      <c r="Z11" s="13" t="s">
        <v>54</v>
      </c>
      <c r="AA11" s="14">
        <v>65</v>
      </c>
      <c r="AB11" s="13" t="s">
        <v>38</v>
      </c>
      <c r="AC11" s="13" t="s">
        <v>48</v>
      </c>
      <c r="AD11" s="14">
        <v>81</v>
      </c>
      <c r="AE11" s="14">
        <v>60</v>
      </c>
      <c r="AF11" s="14">
        <v>63</v>
      </c>
      <c r="AG11" s="14">
        <v>86</v>
      </c>
      <c r="AH11" s="14">
        <v>97</v>
      </c>
      <c r="AI11" s="13" t="s">
        <v>38</v>
      </c>
      <c r="AJ11" s="14">
        <v>76</v>
      </c>
      <c r="AK11" s="13" t="s">
        <v>40</v>
      </c>
      <c r="AL11" s="14">
        <v>63</v>
      </c>
      <c r="AM11" s="14"/>
      <c r="AN11" s="14"/>
      <c r="AO11" s="14"/>
      <c r="AP11" s="14"/>
      <c r="AQ11" s="14"/>
      <c r="AR11" s="14"/>
      <c r="AS11" s="14"/>
      <c r="AT11" s="39">
        <f>AA11*1.5+AC11*1+AD11*2.5+AE11*4.5+AF11*3+AG11*2+AH11*3.5+AJ11*6+AK11*1+AL11*2</f>
        <v>2002.5</v>
      </c>
      <c r="AU11" s="39">
        <v>27</v>
      </c>
      <c r="AV11" s="39">
        <f t="shared" si="1"/>
        <v>74.166666666666671</v>
      </c>
      <c r="AW11" s="39">
        <f t="shared" si="2"/>
        <v>3894.5</v>
      </c>
      <c r="AX11" s="39">
        <f t="shared" si="3"/>
        <v>53</v>
      </c>
      <c r="AY11" s="39">
        <f t="shared" si="4"/>
        <v>73.481132075471692</v>
      </c>
      <c r="AZ11" s="39">
        <v>0</v>
      </c>
      <c r="BA11" s="39">
        <f t="shared" si="5"/>
        <v>73.481132075471692</v>
      </c>
    </row>
    <row r="12" spans="1:254" s="1" customFormat="1" ht="13.5">
      <c r="A12" s="46">
        <v>9</v>
      </c>
      <c r="B12" s="7" t="s">
        <v>55</v>
      </c>
      <c r="C12" s="7" t="s">
        <v>56</v>
      </c>
      <c r="D12" s="8">
        <v>75</v>
      </c>
      <c r="E12" s="7" t="s">
        <v>38</v>
      </c>
      <c r="F12" s="7" t="s">
        <v>38</v>
      </c>
      <c r="G12" s="8">
        <v>71</v>
      </c>
      <c r="H12" s="8">
        <v>73</v>
      </c>
      <c r="I12" s="8">
        <v>68</v>
      </c>
      <c r="J12" s="8">
        <v>79</v>
      </c>
      <c r="K12" s="7" t="s">
        <v>38</v>
      </c>
      <c r="L12" s="8">
        <v>81</v>
      </c>
      <c r="M12" s="8">
        <v>87</v>
      </c>
      <c r="N12" s="7" t="s">
        <v>48</v>
      </c>
      <c r="O12" s="8">
        <v>81</v>
      </c>
      <c r="P12" s="8">
        <v>73</v>
      </c>
      <c r="Q12" s="8"/>
      <c r="R12" s="8"/>
      <c r="S12" s="8"/>
      <c r="T12" s="8">
        <v>85</v>
      </c>
      <c r="U12" s="40">
        <f>D12*3.5+G12*3+H12*2+I12*0.5+J12*3+L12*3+M12*2+N12*1+O12*3+P12*2.5+T12*2.5</f>
        <v>2012.5</v>
      </c>
      <c r="V12" s="40">
        <v>26</v>
      </c>
      <c r="W12" s="40">
        <f t="shared" si="0"/>
        <v>77.40384615384616</v>
      </c>
      <c r="X12" s="4"/>
      <c r="Y12" s="9" t="s">
        <v>55</v>
      </c>
      <c r="Z12" s="10" t="s">
        <v>56</v>
      </c>
      <c r="AA12" s="14">
        <v>75</v>
      </c>
      <c r="AB12" s="14">
        <v>66</v>
      </c>
      <c r="AC12" s="13" t="s">
        <v>47</v>
      </c>
      <c r="AD12" s="14">
        <v>71</v>
      </c>
      <c r="AE12" s="14">
        <v>37</v>
      </c>
      <c r="AF12" s="14">
        <v>77</v>
      </c>
      <c r="AG12" s="13" t="s">
        <v>38</v>
      </c>
      <c r="AH12" s="14">
        <v>60</v>
      </c>
      <c r="AI12" s="13" t="s">
        <v>38</v>
      </c>
      <c r="AJ12" s="14">
        <v>87</v>
      </c>
      <c r="AK12" s="13" t="s">
        <v>47</v>
      </c>
      <c r="AL12" s="14">
        <v>75</v>
      </c>
      <c r="AM12" s="14"/>
      <c r="AN12" s="14"/>
      <c r="AO12" s="14"/>
      <c r="AP12" s="14"/>
      <c r="AQ12" s="14"/>
      <c r="AR12" s="14"/>
      <c r="AS12" s="14"/>
      <c r="AT12" s="39">
        <f>AA12*1.5+AB12*2+AC12*1+AD12*2.5+AE12*4.5+AF12*3+AH12*3.5+AJ12*6+AK12*1+AL12*2</f>
        <v>1851.5</v>
      </c>
      <c r="AU12" s="39">
        <v>27</v>
      </c>
      <c r="AV12" s="39">
        <f t="shared" si="1"/>
        <v>68.574074074074076</v>
      </c>
      <c r="AW12" s="39">
        <f t="shared" si="2"/>
        <v>3864</v>
      </c>
      <c r="AX12" s="39">
        <f t="shared" si="3"/>
        <v>53</v>
      </c>
      <c r="AY12" s="39">
        <f t="shared" si="4"/>
        <v>72.905660377358487</v>
      </c>
      <c r="AZ12" s="39">
        <v>0</v>
      </c>
      <c r="BA12" s="39">
        <f t="shared" si="5"/>
        <v>72.905660377358487</v>
      </c>
    </row>
    <row r="13" spans="1:254" s="1" customFormat="1" ht="13.5">
      <c r="A13" s="46">
        <v>10</v>
      </c>
      <c r="B13" s="9" t="s">
        <v>57</v>
      </c>
      <c r="C13" s="10" t="s">
        <v>58</v>
      </c>
      <c r="D13" s="8">
        <v>74</v>
      </c>
      <c r="E13" s="7" t="s">
        <v>38</v>
      </c>
      <c r="F13" s="7" t="s">
        <v>38</v>
      </c>
      <c r="G13" s="8">
        <v>75</v>
      </c>
      <c r="H13" s="8">
        <v>63</v>
      </c>
      <c r="I13" s="8">
        <v>88</v>
      </c>
      <c r="J13" s="8">
        <v>82</v>
      </c>
      <c r="K13" s="7" t="s">
        <v>38</v>
      </c>
      <c r="L13" s="8">
        <v>73</v>
      </c>
      <c r="M13" s="8">
        <v>72</v>
      </c>
      <c r="N13" s="7" t="s">
        <v>40</v>
      </c>
      <c r="O13" s="8">
        <v>90</v>
      </c>
      <c r="P13" s="8">
        <v>53</v>
      </c>
      <c r="Q13" s="8"/>
      <c r="R13" s="8"/>
      <c r="S13" s="8"/>
      <c r="T13" s="8">
        <v>76</v>
      </c>
      <c r="U13" s="40">
        <f>D13*3.5+G13*3+H13*2+I13*0.5+J13*3+L13*3+M13*2+N13*1+O13*3+P13*2.5+T13*2.5</f>
        <v>1940.5</v>
      </c>
      <c r="V13" s="40">
        <v>26</v>
      </c>
      <c r="W13" s="40">
        <f t="shared" si="0"/>
        <v>74.634615384615387</v>
      </c>
      <c r="X13" s="4"/>
      <c r="Y13" s="13" t="s">
        <v>57</v>
      </c>
      <c r="Z13" s="13" t="s">
        <v>58</v>
      </c>
      <c r="AA13" s="14">
        <v>78</v>
      </c>
      <c r="AB13" s="14">
        <v>69</v>
      </c>
      <c r="AC13" s="13" t="s">
        <v>40</v>
      </c>
      <c r="AD13" s="14">
        <v>79</v>
      </c>
      <c r="AE13" s="14">
        <v>84</v>
      </c>
      <c r="AF13" s="14">
        <v>60</v>
      </c>
      <c r="AG13" s="13" t="s">
        <v>38</v>
      </c>
      <c r="AH13" s="14">
        <v>63</v>
      </c>
      <c r="AI13" s="13" t="s">
        <v>38</v>
      </c>
      <c r="AJ13" s="14">
        <v>61</v>
      </c>
      <c r="AK13" s="13" t="s">
        <v>47</v>
      </c>
      <c r="AL13" s="14">
        <v>72</v>
      </c>
      <c r="AM13" s="14"/>
      <c r="AN13" s="14"/>
      <c r="AO13" s="14"/>
      <c r="AP13" s="14"/>
      <c r="AQ13" s="14"/>
      <c r="AR13" s="14"/>
      <c r="AS13" s="14"/>
      <c r="AT13" s="39">
        <f>AA13*1.5+AB13*2+AC13*1+AD13*2.5+AE13*4.5+AF13*3+AH13*3.5+AJ13*6+AK13*1+AL13*2</f>
        <v>1901</v>
      </c>
      <c r="AU13" s="39">
        <v>27</v>
      </c>
      <c r="AV13" s="39">
        <f t="shared" si="1"/>
        <v>70.407407407407405</v>
      </c>
      <c r="AW13" s="39">
        <f t="shared" si="2"/>
        <v>3841.5</v>
      </c>
      <c r="AX13" s="39">
        <f t="shared" si="3"/>
        <v>53</v>
      </c>
      <c r="AY13" s="39">
        <f t="shared" si="4"/>
        <v>72.481132075471692</v>
      </c>
      <c r="AZ13" s="39">
        <v>0</v>
      </c>
      <c r="BA13" s="39">
        <f t="shared" si="5"/>
        <v>72.481132075471692</v>
      </c>
    </row>
    <row r="14" spans="1:254" s="1" customFormat="1" ht="13.5">
      <c r="A14" s="46">
        <v>11</v>
      </c>
      <c r="B14" s="7" t="s">
        <v>59</v>
      </c>
      <c r="C14" s="7" t="s">
        <v>60</v>
      </c>
      <c r="D14" s="8">
        <v>74</v>
      </c>
      <c r="E14" s="7" t="s">
        <v>38</v>
      </c>
      <c r="F14" s="7" t="s">
        <v>38</v>
      </c>
      <c r="G14" s="8">
        <v>76</v>
      </c>
      <c r="H14" s="8">
        <v>64</v>
      </c>
      <c r="I14" s="8">
        <v>81</v>
      </c>
      <c r="J14" s="8">
        <v>79</v>
      </c>
      <c r="K14" s="8">
        <v>85</v>
      </c>
      <c r="L14" s="8">
        <v>74</v>
      </c>
      <c r="M14" s="7" t="s">
        <v>38</v>
      </c>
      <c r="N14" s="7" t="s">
        <v>47</v>
      </c>
      <c r="O14" s="8">
        <v>72</v>
      </c>
      <c r="P14" s="8">
        <v>74</v>
      </c>
      <c r="Q14" s="8"/>
      <c r="R14" s="8"/>
      <c r="S14" s="8"/>
      <c r="T14" s="8">
        <v>79</v>
      </c>
      <c r="U14" s="40">
        <f>D14*3.5+G14*3+H14*2+I14*0.5+J14*3+K14*2+L14*3+N14*1+O14*3+P14*2.5+T14*2.5</f>
        <v>1958</v>
      </c>
      <c r="V14" s="40">
        <v>26</v>
      </c>
      <c r="W14" s="40">
        <f t="shared" si="0"/>
        <v>75.307692307692307</v>
      </c>
      <c r="X14" s="4"/>
      <c r="Y14" s="9" t="s">
        <v>59</v>
      </c>
      <c r="Z14" s="10" t="s">
        <v>60</v>
      </c>
      <c r="AA14" s="14">
        <v>62</v>
      </c>
      <c r="AB14" s="13" t="s">
        <v>38</v>
      </c>
      <c r="AC14" s="13" t="s">
        <v>39</v>
      </c>
      <c r="AD14" s="14">
        <v>69</v>
      </c>
      <c r="AE14" s="14">
        <v>80</v>
      </c>
      <c r="AF14" s="14">
        <v>63</v>
      </c>
      <c r="AG14" s="14">
        <v>82</v>
      </c>
      <c r="AH14" s="14">
        <v>34</v>
      </c>
      <c r="AI14" s="13" t="s">
        <v>38</v>
      </c>
      <c r="AJ14" s="14">
        <v>78</v>
      </c>
      <c r="AK14" s="13" t="s">
        <v>47</v>
      </c>
      <c r="AL14" s="14">
        <v>71</v>
      </c>
      <c r="AM14" s="14"/>
      <c r="AN14" s="14"/>
      <c r="AO14" s="14"/>
      <c r="AP14" s="14"/>
      <c r="AQ14" s="14"/>
      <c r="AR14" s="14"/>
      <c r="AS14" s="14"/>
      <c r="AT14" s="39">
        <f>AA14*1.5+AC14*1+AD14*2.5+AE14*4.5+AF14*3+AG14*2+AH14*3.5+AJ14*6+AK14*1+AL14*2</f>
        <v>1877.5</v>
      </c>
      <c r="AU14" s="39">
        <v>27</v>
      </c>
      <c r="AV14" s="39">
        <f t="shared" si="1"/>
        <v>69.537037037037038</v>
      </c>
      <c r="AW14" s="39">
        <f t="shared" si="2"/>
        <v>3835.5</v>
      </c>
      <c r="AX14" s="39">
        <f t="shared" si="3"/>
        <v>53</v>
      </c>
      <c r="AY14" s="39">
        <f t="shared" si="4"/>
        <v>72.367924528301884</v>
      </c>
      <c r="AZ14" s="39">
        <v>0</v>
      </c>
      <c r="BA14" s="39">
        <f t="shared" si="5"/>
        <v>72.367924528301884</v>
      </c>
    </row>
    <row r="15" spans="1:254" s="1" customFormat="1" ht="13.5">
      <c r="A15" s="46">
        <v>12</v>
      </c>
      <c r="B15" s="9" t="s">
        <v>61</v>
      </c>
      <c r="C15" s="10" t="s">
        <v>62</v>
      </c>
      <c r="D15" s="8">
        <v>71</v>
      </c>
      <c r="E15" s="7" t="s">
        <v>38</v>
      </c>
      <c r="F15" s="7" t="s">
        <v>38</v>
      </c>
      <c r="G15" s="8">
        <v>74</v>
      </c>
      <c r="H15" s="8">
        <v>75</v>
      </c>
      <c r="I15" s="8">
        <v>83</v>
      </c>
      <c r="J15" s="8">
        <v>60</v>
      </c>
      <c r="K15" s="8">
        <v>86</v>
      </c>
      <c r="L15" s="8">
        <v>60</v>
      </c>
      <c r="M15" s="7" t="s">
        <v>38</v>
      </c>
      <c r="N15" s="7" t="s">
        <v>47</v>
      </c>
      <c r="O15" s="8">
        <v>51</v>
      </c>
      <c r="P15" s="8">
        <v>79</v>
      </c>
      <c r="Q15" s="8"/>
      <c r="R15" s="8"/>
      <c r="S15" s="8"/>
      <c r="T15" s="8">
        <v>72</v>
      </c>
      <c r="U15" s="40">
        <f>D15*3.5+G15*3+H15*2+I15*0.5+J15*3+K15*2+L15*3+N15*1+O15*3+P15*2.5+T15*2.5</f>
        <v>1799.5</v>
      </c>
      <c r="V15" s="40">
        <v>26</v>
      </c>
      <c r="W15" s="40">
        <f t="shared" si="0"/>
        <v>69.211538461538467</v>
      </c>
      <c r="X15" s="4"/>
      <c r="Y15" s="13" t="s">
        <v>61</v>
      </c>
      <c r="Z15" s="13" t="s">
        <v>62</v>
      </c>
      <c r="AA15" s="14">
        <v>61</v>
      </c>
      <c r="AB15" s="13" t="s">
        <v>38</v>
      </c>
      <c r="AC15" s="13" t="s">
        <v>40</v>
      </c>
      <c r="AD15" s="14">
        <v>67</v>
      </c>
      <c r="AE15" s="14">
        <v>78</v>
      </c>
      <c r="AF15" s="14">
        <v>83</v>
      </c>
      <c r="AG15" s="14">
        <v>83</v>
      </c>
      <c r="AH15" s="14">
        <v>83</v>
      </c>
      <c r="AI15" s="13" t="s">
        <v>38</v>
      </c>
      <c r="AJ15" s="14">
        <v>67</v>
      </c>
      <c r="AK15" s="13" t="s">
        <v>39</v>
      </c>
      <c r="AL15" s="14">
        <v>67</v>
      </c>
      <c r="AM15" s="14"/>
      <c r="AN15" s="14"/>
      <c r="AO15" s="14"/>
      <c r="AP15" s="14"/>
      <c r="AQ15" s="14"/>
      <c r="AR15" s="14"/>
      <c r="AS15" s="14"/>
      <c r="AT15" s="39">
        <f>AA15*1.5+AC15*1+AD15*2.5+AE15*4.5+AF15*3+AG15*2+AH15*3.5+AJ15*6+AK15*1+AL15*2</f>
        <v>2031.5</v>
      </c>
      <c r="AU15" s="39">
        <v>27</v>
      </c>
      <c r="AV15" s="39">
        <f t="shared" si="1"/>
        <v>75.240740740740748</v>
      </c>
      <c r="AW15" s="39">
        <f t="shared" si="2"/>
        <v>3831</v>
      </c>
      <c r="AX15" s="39">
        <f t="shared" si="3"/>
        <v>53</v>
      </c>
      <c r="AY15" s="39">
        <f t="shared" si="4"/>
        <v>72.283018867924525</v>
      </c>
      <c r="AZ15" s="39">
        <v>0</v>
      </c>
      <c r="BA15" s="39">
        <f t="shared" si="5"/>
        <v>72.283018867924525</v>
      </c>
    </row>
    <row r="16" spans="1:254" s="1" customFormat="1">
      <c r="A16" s="46">
        <v>13</v>
      </c>
      <c r="B16" s="20" t="s">
        <v>151</v>
      </c>
      <c r="C16" s="35" t="s">
        <v>152</v>
      </c>
      <c r="D16" s="21">
        <v>62</v>
      </c>
      <c r="E16" s="22"/>
      <c r="F16" s="22"/>
      <c r="G16" s="21">
        <v>76</v>
      </c>
      <c r="H16" s="21">
        <v>73</v>
      </c>
      <c r="I16" s="21">
        <v>88</v>
      </c>
      <c r="J16" s="21">
        <v>74</v>
      </c>
      <c r="K16" s="22"/>
      <c r="L16" s="21">
        <v>63</v>
      </c>
      <c r="M16" s="22"/>
      <c r="N16" s="23">
        <v>65</v>
      </c>
      <c r="O16" s="23">
        <v>88</v>
      </c>
      <c r="P16" s="23">
        <v>82</v>
      </c>
      <c r="Q16" s="23"/>
      <c r="R16" s="23">
        <v>76</v>
      </c>
      <c r="S16" s="23">
        <v>65</v>
      </c>
      <c r="T16" s="23">
        <v>47</v>
      </c>
      <c r="U16" s="40">
        <f>D16*3.5+G16*3+H16*2+I16*0.5+J16*3+L16*3+N16*1+O16*3+P16*2.5+R16*2.5+S16*2+T16*2.5</f>
        <v>2017.5</v>
      </c>
      <c r="V16" s="41">
        <v>28.5</v>
      </c>
      <c r="W16" s="41">
        <f t="shared" si="0"/>
        <v>70.78947368421052</v>
      </c>
      <c r="X16" s="17"/>
      <c r="Y16" s="20" t="s">
        <v>151</v>
      </c>
      <c r="Z16" s="37" t="s">
        <v>152</v>
      </c>
      <c r="AA16" s="30">
        <v>62</v>
      </c>
      <c r="AB16" s="34"/>
      <c r="AC16" s="20" t="s">
        <v>47</v>
      </c>
      <c r="AD16" s="30">
        <v>73</v>
      </c>
      <c r="AE16" s="30">
        <v>61</v>
      </c>
      <c r="AF16" s="30">
        <v>84</v>
      </c>
      <c r="AG16" s="30">
        <v>90</v>
      </c>
      <c r="AH16" s="30">
        <v>83</v>
      </c>
      <c r="AI16" s="20" t="s">
        <v>38</v>
      </c>
      <c r="AJ16" s="30">
        <v>78</v>
      </c>
      <c r="AK16" s="29" t="s">
        <v>47</v>
      </c>
      <c r="AL16" s="30">
        <v>75</v>
      </c>
      <c r="AM16" s="20" t="s">
        <v>38</v>
      </c>
      <c r="AN16" s="30">
        <v>53</v>
      </c>
      <c r="AO16" s="20" t="s">
        <v>47</v>
      </c>
      <c r="AP16" s="20" t="s">
        <v>40</v>
      </c>
      <c r="AQ16" s="20" t="s">
        <v>38</v>
      </c>
      <c r="AR16" s="30">
        <v>62</v>
      </c>
      <c r="AS16" s="30">
        <v>60</v>
      </c>
      <c r="AT16" s="39">
        <f>AA16*1.5+AC16*1+AD16*2.5+AE16*4.5+AF16*3+AG16*2+AH16*3.5+AJ16*6+AK16*1+AL16*2+AN16*3+AO16*1+AP16*1+AR16*4+AS16*6</f>
        <v>2967.5</v>
      </c>
      <c r="AU16" s="39">
        <v>42</v>
      </c>
      <c r="AV16" s="39">
        <f t="shared" si="1"/>
        <v>70.654761904761898</v>
      </c>
      <c r="AW16" s="39">
        <f t="shared" si="2"/>
        <v>4985</v>
      </c>
      <c r="AX16" s="39">
        <f t="shared" si="3"/>
        <v>70.5</v>
      </c>
      <c r="AY16" s="39">
        <f t="shared" si="4"/>
        <v>70.709219858156033</v>
      </c>
      <c r="AZ16" s="39">
        <v>0</v>
      </c>
      <c r="BA16" s="39">
        <f t="shared" si="5"/>
        <v>70.709219858156033</v>
      </c>
    </row>
    <row r="17" spans="1:53" s="1" customFormat="1" ht="13.5">
      <c r="A17" s="46">
        <v>14</v>
      </c>
      <c r="B17" s="7" t="s">
        <v>63</v>
      </c>
      <c r="C17" s="7" t="s">
        <v>64</v>
      </c>
      <c r="D17" s="8">
        <v>60</v>
      </c>
      <c r="E17" s="7" t="s">
        <v>38</v>
      </c>
      <c r="F17" s="7" t="s">
        <v>38</v>
      </c>
      <c r="G17" s="8">
        <v>61</v>
      </c>
      <c r="H17" s="8">
        <v>69</v>
      </c>
      <c r="I17" s="8">
        <v>82</v>
      </c>
      <c r="J17" s="8">
        <v>63</v>
      </c>
      <c r="K17" s="8">
        <v>84</v>
      </c>
      <c r="L17" s="8">
        <v>52</v>
      </c>
      <c r="M17" s="7" t="s">
        <v>38</v>
      </c>
      <c r="N17" s="7" t="s">
        <v>47</v>
      </c>
      <c r="O17" s="8">
        <v>81</v>
      </c>
      <c r="P17" s="8">
        <v>88</v>
      </c>
      <c r="Q17" s="8"/>
      <c r="R17" s="8"/>
      <c r="S17" s="8"/>
      <c r="T17" s="8">
        <v>81</v>
      </c>
      <c r="U17" s="40">
        <f>D17*3.5+G17*3+H17*2+I17*0.5+J17*3+K17*2+L17*3+N17*1+O17*3+P17*2.5+T17*2.5</f>
        <v>1825.5</v>
      </c>
      <c r="V17" s="40">
        <v>26</v>
      </c>
      <c r="W17" s="40">
        <f t="shared" si="0"/>
        <v>70.211538461538467</v>
      </c>
      <c r="X17" s="4"/>
      <c r="Y17" s="9" t="s">
        <v>63</v>
      </c>
      <c r="Z17" s="10" t="s">
        <v>64</v>
      </c>
      <c r="AA17" s="14">
        <v>61</v>
      </c>
      <c r="AB17" s="13" t="s">
        <v>38</v>
      </c>
      <c r="AC17" s="13" t="s">
        <v>40</v>
      </c>
      <c r="AD17" s="14">
        <v>66</v>
      </c>
      <c r="AE17" s="14">
        <v>54</v>
      </c>
      <c r="AF17" s="14">
        <v>69</v>
      </c>
      <c r="AG17" s="14">
        <v>83</v>
      </c>
      <c r="AH17" s="14">
        <v>71</v>
      </c>
      <c r="AI17" s="13" t="s">
        <v>38</v>
      </c>
      <c r="AJ17" s="14">
        <v>80</v>
      </c>
      <c r="AK17" s="13" t="s">
        <v>47</v>
      </c>
      <c r="AL17" s="14">
        <v>75</v>
      </c>
      <c r="AM17" s="14"/>
      <c r="AN17" s="14"/>
      <c r="AO17" s="14"/>
      <c r="AP17" s="14"/>
      <c r="AQ17" s="14"/>
      <c r="AR17" s="14"/>
      <c r="AS17" s="14"/>
      <c r="AT17" s="39">
        <f>AA17*1.5+AC17*1+AD17*2.5+AE17*4.5+AF17*3+AG17*2+AH17*3.5+AJ17*6+AK17*1+AL17*2</f>
        <v>1911</v>
      </c>
      <c r="AU17" s="39">
        <v>27</v>
      </c>
      <c r="AV17" s="39">
        <f t="shared" si="1"/>
        <v>70.777777777777771</v>
      </c>
      <c r="AW17" s="39">
        <f t="shared" si="2"/>
        <v>3736.5</v>
      </c>
      <c r="AX17" s="39">
        <f t="shared" si="3"/>
        <v>53</v>
      </c>
      <c r="AY17" s="39">
        <f t="shared" si="4"/>
        <v>70.5</v>
      </c>
      <c r="AZ17" s="39">
        <v>0</v>
      </c>
      <c r="BA17" s="39">
        <f t="shared" si="5"/>
        <v>70.5</v>
      </c>
    </row>
    <row r="18" spans="1:53" s="1" customFormat="1" ht="13.5">
      <c r="A18" s="46">
        <v>15</v>
      </c>
      <c r="B18" s="7" t="s">
        <v>65</v>
      </c>
      <c r="C18" s="7" t="s">
        <v>66</v>
      </c>
      <c r="D18" s="8">
        <v>64</v>
      </c>
      <c r="E18" s="8">
        <v>68</v>
      </c>
      <c r="F18" s="7" t="s">
        <v>38</v>
      </c>
      <c r="G18" s="8">
        <v>65</v>
      </c>
      <c r="H18" s="8">
        <v>69</v>
      </c>
      <c r="I18" s="8">
        <v>81</v>
      </c>
      <c r="J18" s="8">
        <v>71</v>
      </c>
      <c r="K18" s="8">
        <v>85</v>
      </c>
      <c r="L18" s="8">
        <v>69</v>
      </c>
      <c r="M18" s="7" t="s">
        <v>38</v>
      </c>
      <c r="N18" s="7" t="s">
        <v>39</v>
      </c>
      <c r="O18" s="8">
        <v>77</v>
      </c>
      <c r="P18" s="8">
        <v>79</v>
      </c>
      <c r="Q18" s="8"/>
      <c r="R18" s="8"/>
      <c r="S18" s="8"/>
      <c r="T18" s="8">
        <v>75</v>
      </c>
      <c r="U18" s="40">
        <f>D18*3.5+E18*1.5+G18*3+H18*2+I18*0.5+J18*3+K18*2+L18*3+N18*1+O18*3+P18*2.5+T18*2.5</f>
        <v>2000.5</v>
      </c>
      <c r="V18" s="40">
        <v>27.5</v>
      </c>
      <c r="W18" s="40">
        <f t="shared" si="0"/>
        <v>72.74545454545455</v>
      </c>
      <c r="X18" s="4"/>
      <c r="Y18" s="9" t="s">
        <v>65</v>
      </c>
      <c r="Z18" s="10" t="s">
        <v>66</v>
      </c>
      <c r="AA18" s="14">
        <v>62</v>
      </c>
      <c r="AB18" s="13" t="s">
        <v>38</v>
      </c>
      <c r="AC18" s="13" t="s">
        <v>40</v>
      </c>
      <c r="AD18" s="14">
        <v>78</v>
      </c>
      <c r="AE18" s="14">
        <v>51</v>
      </c>
      <c r="AF18" s="14">
        <v>66</v>
      </c>
      <c r="AG18" s="14">
        <v>82</v>
      </c>
      <c r="AH18" s="14">
        <v>34</v>
      </c>
      <c r="AI18" s="13" t="s">
        <v>38</v>
      </c>
      <c r="AJ18" s="14">
        <v>85</v>
      </c>
      <c r="AK18" s="13" t="s">
        <v>39</v>
      </c>
      <c r="AL18" s="14">
        <v>73</v>
      </c>
      <c r="AM18" s="14"/>
      <c r="AN18" s="14"/>
      <c r="AO18" s="14"/>
      <c r="AP18" s="14"/>
      <c r="AQ18" s="14"/>
      <c r="AR18" s="14"/>
      <c r="AS18" s="14"/>
      <c r="AT18" s="39">
        <f>AA18*1.5+AC18*1+AD18*2.5+AE18*4.5+AF18*3+AG18*2+AH18*3.5+AJ18*6+AK18*1+AL18*2</f>
        <v>1834.5</v>
      </c>
      <c r="AU18" s="39">
        <v>27</v>
      </c>
      <c r="AV18" s="39">
        <f t="shared" si="1"/>
        <v>67.944444444444443</v>
      </c>
      <c r="AW18" s="39">
        <f t="shared" si="2"/>
        <v>3835</v>
      </c>
      <c r="AX18" s="39">
        <f t="shared" si="3"/>
        <v>54.5</v>
      </c>
      <c r="AY18" s="39">
        <f t="shared" si="4"/>
        <v>70.366972477064223</v>
      </c>
      <c r="AZ18" s="39">
        <v>0</v>
      </c>
      <c r="BA18" s="39">
        <f t="shared" si="5"/>
        <v>70.366972477064223</v>
      </c>
    </row>
    <row r="19" spans="1:53" s="1" customFormat="1" ht="13.5">
      <c r="A19" s="46">
        <v>16</v>
      </c>
      <c r="B19" s="7" t="s">
        <v>67</v>
      </c>
      <c r="C19" s="7" t="s">
        <v>68</v>
      </c>
      <c r="D19" s="8">
        <v>60</v>
      </c>
      <c r="E19" s="7" t="s">
        <v>38</v>
      </c>
      <c r="F19" s="7" t="s">
        <v>38</v>
      </c>
      <c r="G19" s="8">
        <v>65</v>
      </c>
      <c r="H19" s="8">
        <v>75</v>
      </c>
      <c r="I19" s="8">
        <v>80</v>
      </c>
      <c r="J19" s="8">
        <v>68</v>
      </c>
      <c r="K19" s="7" t="s">
        <v>38</v>
      </c>
      <c r="L19" s="8">
        <v>66</v>
      </c>
      <c r="M19" s="8">
        <v>79</v>
      </c>
      <c r="N19" s="7" t="s">
        <v>47</v>
      </c>
      <c r="O19" s="8">
        <v>78</v>
      </c>
      <c r="P19" s="8">
        <v>62</v>
      </c>
      <c r="Q19" s="8"/>
      <c r="R19" s="8"/>
      <c r="S19" s="8"/>
      <c r="T19" s="8">
        <v>81</v>
      </c>
      <c r="U19" s="40">
        <f>D19*3.5+G19*3+H19*2+I19*0.5+J19*3+L19*3+M19*2+N19*1+O19*3+P19*2.5+T19*2.5</f>
        <v>1821.5</v>
      </c>
      <c r="V19" s="40">
        <v>26</v>
      </c>
      <c r="W19" s="40">
        <f t="shared" si="0"/>
        <v>70.057692307692307</v>
      </c>
      <c r="X19" s="4"/>
      <c r="Y19" s="9" t="s">
        <v>67</v>
      </c>
      <c r="Z19" s="10" t="s">
        <v>68</v>
      </c>
      <c r="AA19" s="14">
        <v>70</v>
      </c>
      <c r="AB19" s="14">
        <v>61</v>
      </c>
      <c r="AC19" s="13" t="s">
        <v>47</v>
      </c>
      <c r="AD19" s="14">
        <v>75</v>
      </c>
      <c r="AE19" s="14">
        <v>72</v>
      </c>
      <c r="AF19" s="14">
        <v>68</v>
      </c>
      <c r="AG19" s="13" t="s">
        <v>38</v>
      </c>
      <c r="AH19" s="14">
        <v>50</v>
      </c>
      <c r="AI19" s="13" t="s">
        <v>38</v>
      </c>
      <c r="AJ19" s="14">
        <v>85</v>
      </c>
      <c r="AK19" s="13" t="s">
        <v>40</v>
      </c>
      <c r="AL19" s="14">
        <v>58</v>
      </c>
      <c r="AM19" s="14"/>
      <c r="AN19" s="14"/>
      <c r="AO19" s="14"/>
      <c r="AP19" s="14"/>
      <c r="AQ19" s="14"/>
      <c r="AR19" s="14"/>
      <c r="AS19" s="14"/>
      <c r="AT19" s="39">
        <f>AA19*1.5+AB19*2+AC19*1+AD19*2.5+AE19*4.5+AF19*3+AH19*3.5+AJ19*6+AK19*1+AL19*2</f>
        <v>1903.5</v>
      </c>
      <c r="AU19" s="39">
        <v>27</v>
      </c>
      <c r="AV19" s="39">
        <f t="shared" si="1"/>
        <v>70.5</v>
      </c>
      <c r="AW19" s="39">
        <f t="shared" si="2"/>
        <v>3725</v>
      </c>
      <c r="AX19" s="39">
        <f t="shared" si="3"/>
        <v>53</v>
      </c>
      <c r="AY19" s="39">
        <f t="shared" si="4"/>
        <v>70.283018867924525</v>
      </c>
      <c r="AZ19" s="39">
        <v>0</v>
      </c>
      <c r="BA19" s="39">
        <f t="shared" si="5"/>
        <v>70.283018867924525</v>
      </c>
    </row>
    <row r="20" spans="1:53" s="1" customFormat="1" ht="13.5">
      <c r="A20" s="46">
        <v>17</v>
      </c>
      <c r="B20" s="7" t="s">
        <v>71</v>
      </c>
      <c r="C20" s="7" t="s">
        <v>72</v>
      </c>
      <c r="D20" s="8">
        <v>61</v>
      </c>
      <c r="E20" s="7" t="s">
        <v>38</v>
      </c>
      <c r="F20" s="7" t="s">
        <v>38</v>
      </c>
      <c r="G20" s="8">
        <v>60</v>
      </c>
      <c r="H20" s="8">
        <v>67</v>
      </c>
      <c r="I20" s="8">
        <v>87</v>
      </c>
      <c r="J20" s="8">
        <v>79</v>
      </c>
      <c r="K20" s="7" t="s">
        <v>38</v>
      </c>
      <c r="L20" s="8">
        <v>67</v>
      </c>
      <c r="M20" s="8">
        <v>93</v>
      </c>
      <c r="N20" s="7" t="s">
        <v>47</v>
      </c>
      <c r="O20" s="8">
        <v>67</v>
      </c>
      <c r="P20" s="8">
        <v>60</v>
      </c>
      <c r="Q20" s="8"/>
      <c r="R20" s="8"/>
      <c r="S20" s="8"/>
      <c r="T20" s="8">
        <v>79</v>
      </c>
      <c r="U20" s="40">
        <f>D20*3.5+G20*3+H20*2+I20*0.5+J20*3+L20*3+M20*2+N20*1+O20*3+P20*2.5+T20*2.5</f>
        <v>1818.5</v>
      </c>
      <c r="V20" s="40">
        <v>26</v>
      </c>
      <c r="W20" s="40">
        <f t="shared" si="0"/>
        <v>69.942307692307693</v>
      </c>
      <c r="X20" s="4"/>
      <c r="Y20" s="9" t="s">
        <v>71</v>
      </c>
      <c r="Z20" s="10" t="s">
        <v>72</v>
      </c>
      <c r="AA20" s="14">
        <v>72</v>
      </c>
      <c r="AB20" s="14">
        <v>71</v>
      </c>
      <c r="AC20" s="13" t="s">
        <v>40</v>
      </c>
      <c r="AD20" s="14">
        <v>70</v>
      </c>
      <c r="AE20" s="14">
        <v>72</v>
      </c>
      <c r="AF20" s="14">
        <v>56</v>
      </c>
      <c r="AG20" s="13" t="s">
        <v>38</v>
      </c>
      <c r="AH20" s="14">
        <v>47</v>
      </c>
      <c r="AI20" s="13" t="s">
        <v>38</v>
      </c>
      <c r="AJ20" s="14">
        <v>87</v>
      </c>
      <c r="AK20" s="13" t="s">
        <v>48</v>
      </c>
      <c r="AL20" s="14">
        <v>63</v>
      </c>
      <c r="AM20" s="14"/>
      <c r="AN20" s="14"/>
      <c r="AO20" s="14"/>
      <c r="AP20" s="14"/>
      <c r="AQ20" s="14"/>
      <c r="AR20" s="14"/>
      <c r="AS20" s="14"/>
      <c r="AT20" s="39">
        <f>AA20*1.5+AB20*2+AC20*1+AD20*2.5+AE20*4.5+AF20*3+AH20*3.5+AJ20*6+AK20*1+AL20*2</f>
        <v>1879.5</v>
      </c>
      <c r="AU20" s="39">
        <v>27</v>
      </c>
      <c r="AV20" s="39">
        <f t="shared" si="1"/>
        <v>69.611111111111114</v>
      </c>
      <c r="AW20" s="39">
        <f t="shared" si="2"/>
        <v>3698</v>
      </c>
      <c r="AX20" s="39">
        <f t="shared" si="3"/>
        <v>53</v>
      </c>
      <c r="AY20" s="39">
        <f t="shared" si="4"/>
        <v>69.773584905660371</v>
      </c>
      <c r="AZ20" s="39">
        <v>0</v>
      </c>
      <c r="BA20" s="39">
        <f t="shared" si="5"/>
        <v>69.773584905660371</v>
      </c>
    </row>
    <row r="21" spans="1:53" s="1" customFormat="1" ht="13.5">
      <c r="A21" s="46">
        <v>18</v>
      </c>
      <c r="B21" s="9" t="s">
        <v>69</v>
      </c>
      <c r="C21" s="10" t="s">
        <v>70</v>
      </c>
      <c r="D21" s="8">
        <v>61</v>
      </c>
      <c r="E21" s="7" t="s">
        <v>38</v>
      </c>
      <c r="F21" s="7" t="s">
        <v>38</v>
      </c>
      <c r="G21" s="8">
        <v>60</v>
      </c>
      <c r="H21" s="8">
        <v>65</v>
      </c>
      <c r="I21" s="8">
        <v>86</v>
      </c>
      <c r="J21" s="8">
        <v>76</v>
      </c>
      <c r="K21" s="8">
        <v>86</v>
      </c>
      <c r="L21" s="8">
        <v>54</v>
      </c>
      <c r="M21" s="7" t="s">
        <v>38</v>
      </c>
      <c r="N21" s="7" t="s">
        <v>39</v>
      </c>
      <c r="O21" s="8">
        <v>66</v>
      </c>
      <c r="P21" s="8">
        <v>51</v>
      </c>
      <c r="Q21" s="8"/>
      <c r="R21" s="8"/>
      <c r="S21" s="8"/>
      <c r="T21" s="8">
        <v>85</v>
      </c>
      <c r="U21" s="40">
        <f>D21*3.5+G21*3+H21*2+I21*0.5+J21*3+K21*2+L21*3+N21*1+O21*3+P21*2.5+T21*2.5</f>
        <v>1761.5</v>
      </c>
      <c r="V21" s="40">
        <v>26</v>
      </c>
      <c r="W21" s="40">
        <f t="shared" si="0"/>
        <v>67.75</v>
      </c>
      <c r="X21" s="4"/>
      <c r="Y21" s="13" t="s">
        <v>69</v>
      </c>
      <c r="Z21" s="13" t="s">
        <v>70</v>
      </c>
      <c r="AA21" s="14">
        <v>60</v>
      </c>
      <c r="AB21" s="14">
        <v>60</v>
      </c>
      <c r="AC21" s="13" t="s">
        <v>39</v>
      </c>
      <c r="AD21" s="14">
        <v>77</v>
      </c>
      <c r="AE21" s="14">
        <v>73</v>
      </c>
      <c r="AF21" s="14">
        <v>71</v>
      </c>
      <c r="AG21" s="13" t="s">
        <v>38</v>
      </c>
      <c r="AH21" s="14">
        <v>60</v>
      </c>
      <c r="AI21" s="13" t="s">
        <v>38</v>
      </c>
      <c r="AJ21" s="14">
        <v>73</v>
      </c>
      <c r="AK21" s="13" t="s">
        <v>39</v>
      </c>
      <c r="AL21" s="14">
        <v>74</v>
      </c>
      <c r="AM21" s="14"/>
      <c r="AN21" s="14"/>
      <c r="AO21" s="14"/>
      <c r="AP21" s="14"/>
      <c r="AQ21" s="14"/>
      <c r="AR21" s="14"/>
      <c r="AS21" s="14"/>
      <c r="AT21" s="39">
        <f>AA21*1.5+AB21*2+AC21*1+AD21*2.5+AE21*4.5+AF21*3+AH21*3.5+AJ21*6+AK21*1+AL21*2</f>
        <v>1930</v>
      </c>
      <c r="AU21" s="39">
        <v>27</v>
      </c>
      <c r="AV21" s="39">
        <f t="shared" si="1"/>
        <v>71.481481481481481</v>
      </c>
      <c r="AW21" s="39">
        <f t="shared" si="2"/>
        <v>3691.5</v>
      </c>
      <c r="AX21" s="39">
        <f t="shared" si="3"/>
        <v>53</v>
      </c>
      <c r="AY21" s="39">
        <f t="shared" si="4"/>
        <v>69.65094339622641</v>
      </c>
      <c r="AZ21" s="39">
        <v>0</v>
      </c>
      <c r="BA21" s="39">
        <f t="shared" si="5"/>
        <v>69.65094339622641</v>
      </c>
    </row>
    <row r="22" spans="1:53" s="1" customFormat="1" ht="13.5">
      <c r="A22" s="46">
        <v>19</v>
      </c>
      <c r="B22" s="7" t="s">
        <v>73</v>
      </c>
      <c r="C22" s="7" t="s">
        <v>74</v>
      </c>
      <c r="D22" s="8">
        <v>61</v>
      </c>
      <c r="E22" s="7" t="s">
        <v>38</v>
      </c>
      <c r="F22" s="7" t="s">
        <v>38</v>
      </c>
      <c r="G22" s="8">
        <v>81</v>
      </c>
      <c r="H22" s="8">
        <v>79</v>
      </c>
      <c r="I22" s="8">
        <v>78</v>
      </c>
      <c r="J22" s="8">
        <v>77</v>
      </c>
      <c r="K22" s="8">
        <v>82</v>
      </c>
      <c r="L22" s="8">
        <v>71</v>
      </c>
      <c r="M22" s="7" t="s">
        <v>38</v>
      </c>
      <c r="N22" s="7" t="s">
        <v>48</v>
      </c>
      <c r="O22" s="8">
        <v>62</v>
      </c>
      <c r="P22" s="8">
        <v>64</v>
      </c>
      <c r="Q22" s="8"/>
      <c r="R22" s="8"/>
      <c r="S22" s="8"/>
      <c r="T22" s="8">
        <v>71</v>
      </c>
      <c r="U22" s="40">
        <f>D22*3.5+G22*3+H22*2+I22*0.5+J22*3+K22*2+L22*3+N22*1+O22*3+P22*2.5+T22*2.5</f>
        <v>1850</v>
      </c>
      <c r="V22" s="40">
        <v>26</v>
      </c>
      <c r="W22" s="40">
        <f t="shared" si="0"/>
        <v>71.15384615384616</v>
      </c>
      <c r="X22" s="4"/>
      <c r="Y22" s="9" t="s">
        <v>73</v>
      </c>
      <c r="Z22" s="10" t="s">
        <v>74</v>
      </c>
      <c r="AA22" s="14">
        <v>66</v>
      </c>
      <c r="AB22" s="13" t="s">
        <v>38</v>
      </c>
      <c r="AC22" s="13" t="s">
        <v>47</v>
      </c>
      <c r="AD22" s="14">
        <v>73</v>
      </c>
      <c r="AE22" s="14">
        <v>52</v>
      </c>
      <c r="AF22" s="14">
        <v>75</v>
      </c>
      <c r="AG22" s="14">
        <v>82</v>
      </c>
      <c r="AH22" s="14">
        <v>46</v>
      </c>
      <c r="AI22" s="13" t="s">
        <v>38</v>
      </c>
      <c r="AJ22" s="14">
        <v>78</v>
      </c>
      <c r="AK22" s="13" t="s">
        <v>40</v>
      </c>
      <c r="AL22" s="14">
        <v>71</v>
      </c>
      <c r="AM22" s="14"/>
      <c r="AN22" s="14"/>
      <c r="AO22" s="14"/>
      <c r="AP22" s="14"/>
      <c r="AQ22" s="14"/>
      <c r="AR22" s="14"/>
      <c r="AS22" s="14"/>
      <c r="AT22" s="39">
        <f>AA22*1.5+AC22*1+AD22*2.5+AE22*4.5+AF22*3+AG22*2+AH22*3.5+AJ22*6+AK22*1+AL22*2</f>
        <v>1835.5</v>
      </c>
      <c r="AU22" s="39">
        <v>27</v>
      </c>
      <c r="AV22" s="39">
        <f t="shared" si="1"/>
        <v>67.981481481481481</v>
      </c>
      <c r="AW22" s="39">
        <f t="shared" si="2"/>
        <v>3685.5</v>
      </c>
      <c r="AX22" s="39">
        <f t="shared" si="3"/>
        <v>53</v>
      </c>
      <c r="AY22" s="39">
        <f t="shared" si="4"/>
        <v>69.537735849056602</v>
      </c>
      <c r="AZ22" s="39">
        <v>0</v>
      </c>
      <c r="BA22" s="39">
        <f t="shared" si="5"/>
        <v>69.537735849056602</v>
      </c>
    </row>
    <row r="23" spans="1:53" s="1" customFormat="1" ht="13.5">
      <c r="A23" s="46">
        <v>20</v>
      </c>
      <c r="B23" s="7" t="s">
        <v>77</v>
      </c>
      <c r="C23" s="7" t="s">
        <v>78</v>
      </c>
      <c r="D23" s="8">
        <v>61</v>
      </c>
      <c r="E23" s="7" t="s">
        <v>38</v>
      </c>
      <c r="F23" s="7" t="s">
        <v>38</v>
      </c>
      <c r="G23" s="8">
        <v>67</v>
      </c>
      <c r="H23" s="8">
        <v>62</v>
      </c>
      <c r="I23" s="8">
        <v>83</v>
      </c>
      <c r="J23" s="8">
        <v>69</v>
      </c>
      <c r="K23" s="7" t="s">
        <v>38</v>
      </c>
      <c r="L23" s="8">
        <v>62</v>
      </c>
      <c r="M23" s="8">
        <v>83</v>
      </c>
      <c r="N23" s="7" t="s">
        <v>47</v>
      </c>
      <c r="O23" s="8">
        <v>74</v>
      </c>
      <c r="P23" s="8">
        <v>91</v>
      </c>
      <c r="Q23" s="8"/>
      <c r="R23" s="8"/>
      <c r="S23" s="8"/>
      <c r="T23" s="8">
        <v>87</v>
      </c>
      <c r="U23" s="40">
        <f>D23*3.5+G23*3+H23*2+I23*0.5+J23*3+L23*3+M23*2+N23*1+O23*3+P23*2.5+T23*2.5</f>
        <v>1881</v>
      </c>
      <c r="V23" s="40">
        <v>26</v>
      </c>
      <c r="W23" s="40">
        <f t="shared" si="0"/>
        <v>72.34615384615384</v>
      </c>
      <c r="X23" s="4"/>
      <c r="Y23" s="9" t="s">
        <v>77</v>
      </c>
      <c r="Z23" s="10" t="s">
        <v>78</v>
      </c>
      <c r="AA23" s="14">
        <v>64</v>
      </c>
      <c r="AB23" s="14">
        <v>60</v>
      </c>
      <c r="AC23" s="13" t="s">
        <v>48</v>
      </c>
      <c r="AD23" s="14">
        <v>77</v>
      </c>
      <c r="AE23" s="14">
        <v>70</v>
      </c>
      <c r="AF23" s="14">
        <v>60</v>
      </c>
      <c r="AG23" s="13" t="s">
        <v>38</v>
      </c>
      <c r="AH23" s="14">
        <v>50</v>
      </c>
      <c r="AI23" s="13" t="s">
        <v>38</v>
      </c>
      <c r="AJ23" s="14">
        <v>71</v>
      </c>
      <c r="AK23" s="13" t="s">
        <v>47</v>
      </c>
      <c r="AL23" s="14">
        <v>63</v>
      </c>
      <c r="AM23" s="14"/>
      <c r="AN23" s="14"/>
      <c r="AO23" s="14"/>
      <c r="AP23" s="14"/>
      <c r="AQ23" s="14"/>
      <c r="AR23" s="14"/>
      <c r="AS23" s="14"/>
      <c r="AT23" s="39">
        <f>AA23*1.5+AB23*2+AC23*1+AD23*2.5+AE23*4.5+AF23*3+AH23*3.5+AJ23*6+AK23*1+AL23*2</f>
        <v>1770.5</v>
      </c>
      <c r="AU23" s="39">
        <v>27</v>
      </c>
      <c r="AV23" s="39">
        <f t="shared" si="1"/>
        <v>65.574074074074076</v>
      </c>
      <c r="AW23" s="39">
        <f t="shared" si="2"/>
        <v>3651.5</v>
      </c>
      <c r="AX23" s="39">
        <f t="shared" si="3"/>
        <v>53</v>
      </c>
      <c r="AY23" s="39">
        <f t="shared" si="4"/>
        <v>68.896226415094333</v>
      </c>
      <c r="AZ23" s="39">
        <v>0</v>
      </c>
      <c r="BA23" s="39">
        <f t="shared" si="5"/>
        <v>68.896226415094333</v>
      </c>
    </row>
    <row r="24" spans="1:53" s="1" customFormat="1">
      <c r="A24" s="46">
        <v>21</v>
      </c>
      <c r="B24" s="20" t="s">
        <v>153</v>
      </c>
      <c r="C24" s="35" t="s">
        <v>154</v>
      </c>
      <c r="D24" s="21">
        <v>63</v>
      </c>
      <c r="E24" s="22"/>
      <c r="F24" s="22"/>
      <c r="G24" s="21">
        <v>72</v>
      </c>
      <c r="H24" s="21">
        <v>73</v>
      </c>
      <c r="I24" s="22"/>
      <c r="J24" s="21">
        <v>43</v>
      </c>
      <c r="K24" s="22"/>
      <c r="L24" s="21">
        <v>47</v>
      </c>
      <c r="M24" s="22"/>
      <c r="N24" s="23">
        <v>65</v>
      </c>
      <c r="O24" s="23">
        <v>50</v>
      </c>
      <c r="P24" s="23"/>
      <c r="Q24" s="23"/>
      <c r="R24" s="23">
        <v>65</v>
      </c>
      <c r="S24" s="23"/>
      <c r="T24" s="23">
        <v>66</v>
      </c>
      <c r="U24" s="40">
        <f>D24*3.5+G24*3+H24*2+I24*0.5+J24*3+K24*2+L24*3+N24*1+O24*3+P24*2.5+R24*2.5+T24*2.5</f>
        <v>1395</v>
      </c>
      <c r="V24" s="41">
        <v>21</v>
      </c>
      <c r="W24" s="41">
        <f t="shared" si="0"/>
        <v>66.428571428571431</v>
      </c>
      <c r="X24" s="17"/>
      <c r="Y24" s="20" t="s">
        <v>153</v>
      </c>
      <c r="Z24" s="35" t="s">
        <v>154</v>
      </c>
      <c r="AA24" s="30">
        <v>70</v>
      </c>
      <c r="AB24" s="34"/>
      <c r="AC24" s="20" t="s">
        <v>48</v>
      </c>
      <c r="AD24" s="30">
        <v>63</v>
      </c>
      <c r="AE24" s="30">
        <v>66</v>
      </c>
      <c r="AF24" s="30">
        <v>61</v>
      </c>
      <c r="AG24" s="30">
        <v>84</v>
      </c>
      <c r="AH24" s="30">
        <v>51</v>
      </c>
      <c r="AI24" s="30">
        <v>83</v>
      </c>
      <c r="AJ24" s="30">
        <v>92</v>
      </c>
      <c r="AK24" s="29" t="s">
        <v>47</v>
      </c>
      <c r="AL24" s="30">
        <v>69</v>
      </c>
      <c r="AM24" s="20" t="s">
        <v>38</v>
      </c>
      <c r="AN24" s="30">
        <v>59</v>
      </c>
      <c r="AO24" s="20" t="s">
        <v>47</v>
      </c>
      <c r="AP24" s="20" t="s">
        <v>48</v>
      </c>
      <c r="AQ24" s="30">
        <v>60</v>
      </c>
      <c r="AR24" s="30">
        <v>70</v>
      </c>
      <c r="AS24" s="20" t="s">
        <v>38</v>
      </c>
      <c r="AT24" s="39">
        <f>AA24*1.5+AC24*1+AD24*2.5+AE24*4.5+AF24*3+AG24*2+AH24*3.5+AI24*2.5+AJ24*6+AK24*1+AL24*2+AN24*3+AO24*1+AP24*1+AQ24*2.5+AR24*4</f>
        <v>2873.5</v>
      </c>
      <c r="AU24" s="39">
        <v>41</v>
      </c>
      <c r="AV24" s="39">
        <f t="shared" si="1"/>
        <v>70.08536585365853</v>
      </c>
      <c r="AW24" s="39">
        <f t="shared" si="2"/>
        <v>4268.5</v>
      </c>
      <c r="AX24" s="39">
        <f t="shared" si="3"/>
        <v>62</v>
      </c>
      <c r="AY24" s="39">
        <f t="shared" si="4"/>
        <v>68.846774193548384</v>
      </c>
      <c r="AZ24" s="39">
        <v>0</v>
      </c>
      <c r="BA24" s="39">
        <f t="shared" si="5"/>
        <v>68.846774193548384</v>
      </c>
    </row>
    <row r="25" spans="1:53" s="1" customFormat="1" ht="13.5">
      <c r="A25" s="46">
        <v>22</v>
      </c>
      <c r="B25" s="9" t="s">
        <v>75</v>
      </c>
      <c r="C25" s="10" t="s">
        <v>76</v>
      </c>
      <c r="D25" s="8">
        <v>60</v>
      </c>
      <c r="E25" s="7" t="s">
        <v>38</v>
      </c>
      <c r="F25" s="7" t="s">
        <v>38</v>
      </c>
      <c r="G25" s="8">
        <v>72</v>
      </c>
      <c r="H25" s="8">
        <v>76</v>
      </c>
      <c r="I25" s="8">
        <v>76</v>
      </c>
      <c r="J25" s="8">
        <v>68</v>
      </c>
      <c r="K25" s="8">
        <v>86</v>
      </c>
      <c r="L25" s="8">
        <v>51</v>
      </c>
      <c r="M25" s="7" t="s">
        <v>38</v>
      </c>
      <c r="N25" s="7" t="s">
        <v>48</v>
      </c>
      <c r="O25" s="8">
        <v>71</v>
      </c>
      <c r="P25" s="8">
        <v>63</v>
      </c>
      <c r="Q25" s="8"/>
      <c r="R25" s="8"/>
      <c r="S25" s="8"/>
      <c r="T25" s="8">
        <v>71</v>
      </c>
      <c r="U25" s="40">
        <f>D25*3.5+G25*3+H25*2+I25*0.5+J25*3+K25*2+L25*3+N25*1+O25*3+P25*2.5+T25*2.5</f>
        <v>1758</v>
      </c>
      <c r="V25" s="40">
        <v>26</v>
      </c>
      <c r="W25" s="40">
        <f t="shared" si="0"/>
        <v>67.615384615384613</v>
      </c>
      <c r="X25" s="4"/>
      <c r="Y25" s="9" t="s">
        <v>75</v>
      </c>
      <c r="Z25" s="10" t="s">
        <v>76</v>
      </c>
      <c r="AA25" s="14">
        <v>75</v>
      </c>
      <c r="AB25" s="13" t="s">
        <v>38</v>
      </c>
      <c r="AC25" s="13" t="s">
        <v>48</v>
      </c>
      <c r="AD25" s="14">
        <v>64</v>
      </c>
      <c r="AE25" s="14">
        <v>68</v>
      </c>
      <c r="AF25" s="14">
        <v>55</v>
      </c>
      <c r="AG25" s="14">
        <v>85</v>
      </c>
      <c r="AH25" s="14">
        <v>56</v>
      </c>
      <c r="AI25" s="13" t="s">
        <v>38</v>
      </c>
      <c r="AJ25" s="14">
        <v>81</v>
      </c>
      <c r="AK25" s="13" t="s">
        <v>40</v>
      </c>
      <c r="AL25" s="14">
        <v>72</v>
      </c>
      <c r="AM25" s="14"/>
      <c r="AN25" s="14"/>
      <c r="AO25" s="14"/>
      <c r="AP25" s="14"/>
      <c r="AQ25" s="14"/>
      <c r="AR25" s="14"/>
      <c r="AS25" s="14"/>
      <c r="AT25" s="39">
        <f>AA25*1.5+AC25*1+AD25*2.5+AE25*4.5+AF25*3+AG25*2+AH25*3.5+AJ25*6+AK25*1+AL25*2</f>
        <v>1889.5</v>
      </c>
      <c r="AU25" s="39">
        <v>27</v>
      </c>
      <c r="AV25" s="39">
        <f t="shared" si="1"/>
        <v>69.981481481481481</v>
      </c>
      <c r="AW25" s="39">
        <f t="shared" si="2"/>
        <v>3647.5</v>
      </c>
      <c r="AX25" s="39">
        <f t="shared" si="3"/>
        <v>53</v>
      </c>
      <c r="AY25" s="39">
        <f t="shared" si="4"/>
        <v>68.820754716981128</v>
      </c>
      <c r="AZ25" s="39">
        <v>0</v>
      </c>
      <c r="BA25" s="39">
        <f t="shared" si="5"/>
        <v>68.820754716981128</v>
      </c>
    </row>
    <row r="26" spans="1:53" s="1" customFormat="1" ht="13.5">
      <c r="A26" s="46">
        <v>23</v>
      </c>
      <c r="B26" s="7" t="s">
        <v>79</v>
      </c>
      <c r="C26" s="7" t="s">
        <v>80</v>
      </c>
      <c r="D26" s="8">
        <v>60</v>
      </c>
      <c r="E26" s="7" t="s">
        <v>38</v>
      </c>
      <c r="F26" s="7" t="s">
        <v>38</v>
      </c>
      <c r="G26" s="8">
        <v>69</v>
      </c>
      <c r="H26" s="8">
        <v>66</v>
      </c>
      <c r="I26" s="8">
        <v>89</v>
      </c>
      <c r="J26" s="8">
        <v>69</v>
      </c>
      <c r="K26" s="8">
        <v>81</v>
      </c>
      <c r="L26" s="8">
        <v>62</v>
      </c>
      <c r="M26" s="8">
        <v>84</v>
      </c>
      <c r="N26" s="7" t="s">
        <v>40</v>
      </c>
      <c r="O26" s="8">
        <v>79</v>
      </c>
      <c r="P26" s="8">
        <v>79</v>
      </c>
      <c r="Q26" s="8"/>
      <c r="R26" s="8"/>
      <c r="S26" s="8"/>
      <c r="T26" s="8">
        <v>83</v>
      </c>
      <c r="U26" s="40">
        <f>D26*3.5+G26*3+H26*2+I26*0.5+J26*3+K26*2+L26*3+M26*2+N26*1+O26*3+P26*2.5+T26*2.5</f>
        <v>2043.5</v>
      </c>
      <c r="V26" s="40">
        <v>28</v>
      </c>
      <c r="W26" s="40">
        <f t="shared" si="0"/>
        <v>72.982142857142861</v>
      </c>
      <c r="X26" s="4"/>
      <c r="Y26" s="9" t="s">
        <v>79</v>
      </c>
      <c r="Z26" s="10" t="s">
        <v>80</v>
      </c>
      <c r="AA26" s="14">
        <v>71</v>
      </c>
      <c r="AB26" s="14"/>
      <c r="AC26" s="13" t="s">
        <v>47</v>
      </c>
      <c r="AD26" s="14">
        <v>76</v>
      </c>
      <c r="AE26" s="14">
        <v>43</v>
      </c>
      <c r="AF26" s="14">
        <v>68</v>
      </c>
      <c r="AG26" s="13" t="s">
        <v>38</v>
      </c>
      <c r="AH26" s="14">
        <v>33</v>
      </c>
      <c r="AI26" s="13" t="s">
        <v>38</v>
      </c>
      <c r="AJ26" s="14">
        <v>75</v>
      </c>
      <c r="AK26" s="13" t="s">
        <v>40</v>
      </c>
      <c r="AL26" s="14">
        <v>76</v>
      </c>
      <c r="AM26" s="14"/>
      <c r="AN26" s="14"/>
      <c r="AO26" s="14"/>
      <c r="AP26" s="14"/>
      <c r="AQ26" s="14"/>
      <c r="AR26" s="14"/>
      <c r="AS26" s="14"/>
      <c r="AT26" s="39">
        <f>AA26*1.5+AC26*1+AD26*2.5+AE26*4.5+AF26*3+AH26*3.5+AJ26*6+AK26*1+AL26*2</f>
        <v>1571.5</v>
      </c>
      <c r="AU26" s="39">
        <v>25</v>
      </c>
      <c r="AV26" s="39">
        <f t="shared" si="1"/>
        <v>62.86</v>
      </c>
      <c r="AW26" s="39">
        <f t="shared" si="2"/>
        <v>3615</v>
      </c>
      <c r="AX26" s="39">
        <f t="shared" si="3"/>
        <v>53</v>
      </c>
      <c r="AY26" s="39">
        <f t="shared" si="4"/>
        <v>68.20754716981132</v>
      </c>
      <c r="AZ26" s="39">
        <v>0</v>
      </c>
      <c r="BA26" s="39">
        <f t="shared" si="5"/>
        <v>68.20754716981132</v>
      </c>
    </row>
    <row r="27" spans="1:53" s="1" customFormat="1" ht="13.5">
      <c r="A27" s="46">
        <v>24</v>
      </c>
      <c r="B27" s="7" t="s">
        <v>85</v>
      </c>
      <c r="C27" s="7" t="s">
        <v>86</v>
      </c>
      <c r="D27" s="8">
        <v>71</v>
      </c>
      <c r="E27" s="7" t="s">
        <v>38</v>
      </c>
      <c r="F27" s="7" t="s">
        <v>38</v>
      </c>
      <c r="G27" s="8">
        <v>63</v>
      </c>
      <c r="H27" s="8">
        <v>66</v>
      </c>
      <c r="I27" s="8">
        <v>84</v>
      </c>
      <c r="J27" s="8">
        <v>72</v>
      </c>
      <c r="K27" s="7" t="s">
        <v>38</v>
      </c>
      <c r="L27" s="8">
        <v>75</v>
      </c>
      <c r="M27" s="8">
        <v>85</v>
      </c>
      <c r="N27" s="7" t="s">
        <v>40</v>
      </c>
      <c r="O27" s="8">
        <v>75</v>
      </c>
      <c r="P27" s="8">
        <v>72</v>
      </c>
      <c r="Q27" s="8"/>
      <c r="R27" s="8"/>
      <c r="S27" s="8"/>
      <c r="T27" s="8">
        <v>80</v>
      </c>
      <c r="U27" s="40">
        <f>D27*3.5+G27*3+H27*2+I27*0.5+J27*3+L27*3+M27*2+N27*1+O27*3+P27*2.5+T27*2.5</f>
        <v>1912.5</v>
      </c>
      <c r="V27" s="40">
        <v>26</v>
      </c>
      <c r="W27" s="40">
        <f t="shared" si="0"/>
        <v>73.557692307692307</v>
      </c>
      <c r="X27" s="4"/>
      <c r="Y27" s="9" t="s">
        <v>85</v>
      </c>
      <c r="Z27" s="10" t="s">
        <v>86</v>
      </c>
      <c r="AA27" s="14">
        <v>61</v>
      </c>
      <c r="AB27" s="14">
        <v>74</v>
      </c>
      <c r="AC27" s="13" t="s">
        <v>47</v>
      </c>
      <c r="AD27" s="14">
        <v>66</v>
      </c>
      <c r="AE27" s="14">
        <v>37</v>
      </c>
      <c r="AF27" s="14">
        <v>60</v>
      </c>
      <c r="AG27" s="13" t="s">
        <v>38</v>
      </c>
      <c r="AH27" s="14">
        <v>54</v>
      </c>
      <c r="AI27" s="13" t="s">
        <v>38</v>
      </c>
      <c r="AJ27" s="14">
        <v>76</v>
      </c>
      <c r="AK27" s="13" t="s">
        <v>40</v>
      </c>
      <c r="AL27" s="14">
        <v>71</v>
      </c>
      <c r="AM27" s="14"/>
      <c r="AN27" s="14"/>
      <c r="AO27" s="14"/>
      <c r="AP27" s="14"/>
      <c r="AQ27" s="14"/>
      <c r="AR27" s="14"/>
      <c r="AS27" s="14"/>
      <c r="AT27" s="39">
        <f>AA27*1.5+AB27*2+AC27*1+AD27*2.5+AE27*4.5+AF27*3+AH27*3.5+AJ27*6+AK27*1+AL27*2</f>
        <v>1698</v>
      </c>
      <c r="AU27" s="39">
        <v>27</v>
      </c>
      <c r="AV27" s="39">
        <f t="shared" si="1"/>
        <v>62.888888888888886</v>
      </c>
      <c r="AW27" s="39">
        <f t="shared" si="2"/>
        <v>3610.5</v>
      </c>
      <c r="AX27" s="39">
        <f t="shared" si="3"/>
        <v>53</v>
      </c>
      <c r="AY27" s="39">
        <f t="shared" si="4"/>
        <v>68.122641509433961</v>
      </c>
      <c r="AZ27" s="39">
        <v>0</v>
      </c>
      <c r="BA27" s="39">
        <f t="shared" si="5"/>
        <v>68.122641509433961</v>
      </c>
    </row>
    <row r="28" spans="1:53" s="1" customFormat="1" ht="13.5">
      <c r="A28" s="46">
        <v>25</v>
      </c>
      <c r="B28" s="9" t="s">
        <v>83</v>
      </c>
      <c r="C28" s="10" t="s">
        <v>84</v>
      </c>
      <c r="D28" s="8">
        <v>61</v>
      </c>
      <c r="E28" s="7" t="s">
        <v>38</v>
      </c>
      <c r="F28" s="7" t="s">
        <v>38</v>
      </c>
      <c r="G28" s="8">
        <v>69</v>
      </c>
      <c r="H28" s="8">
        <v>62</v>
      </c>
      <c r="I28" s="8">
        <v>78</v>
      </c>
      <c r="J28" s="8">
        <v>71</v>
      </c>
      <c r="K28" s="7" t="s">
        <v>38</v>
      </c>
      <c r="L28" s="8">
        <v>60</v>
      </c>
      <c r="M28" s="8">
        <v>0</v>
      </c>
      <c r="N28" s="7" t="s">
        <v>47</v>
      </c>
      <c r="O28" s="8">
        <v>74</v>
      </c>
      <c r="P28" s="8">
        <v>67</v>
      </c>
      <c r="Q28" s="8"/>
      <c r="R28" s="8"/>
      <c r="S28" s="8"/>
      <c r="T28" s="8">
        <v>68</v>
      </c>
      <c r="U28" s="40">
        <f>D28*3.5+G28*3+H28*2+I28*0.5+J28*3+L28*3+M28*2+N28*1+O28*3+P28*2.5+T28*2.5</f>
        <v>1611</v>
      </c>
      <c r="V28" s="40">
        <v>26</v>
      </c>
      <c r="W28" s="40">
        <f t="shared" si="0"/>
        <v>61.96153846153846</v>
      </c>
      <c r="X28" s="4"/>
      <c r="Y28" s="13" t="s">
        <v>83</v>
      </c>
      <c r="Z28" s="13" t="s">
        <v>84</v>
      </c>
      <c r="AA28" s="14">
        <v>60</v>
      </c>
      <c r="AB28" s="14">
        <v>66</v>
      </c>
      <c r="AC28" s="13" t="s">
        <v>47</v>
      </c>
      <c r="AD28" s="14">
        <v>84</v>
      </c>
      <c r="AE28" s="14">
        <v>65</v>
      </c>
      <c r="AF28" s="14">
        <v>82</v>
      </c>
      <c r="AG28" s="13" t="s">
        <v>38</v>
      </c>
      <c r="AH28" s="14">
        <v>92</v>
      </c>
      <c r="AI28" s="13" t="s">
        <v>38</v>
      </c>
      <c r="AJ28" s="14">
        <v>71</v>
      </c>
      <c r="AK28" s="13" t="s">
        <v>48</v>
      </c>
      <c r="AL28" s="14">
        <v>68</v>
      </c>
      <c r="AM28" s="14"/>
      <c r="AN28" s="14"/>
      <c r="AO28" s="14"/>
      <c r="AP28" s="14"/>
      <c r="AQ28" s="14"/>
      <c r="AR28" s="14"/>
      <c r="AS28" s="14"/>
      <c r="AT28" s="39">
        <f>AA28*1.5+AB28*2+AC28*1+AD28*2.5+AE28*4.5+AF28*3+AH28*3.5+AJ28*6+AK28*1+AL28*2</f>
        <v>1994.5</v>
      </c>
      <c r="AU28" s="39">
        <v>27</v>
      </c>
      <c r="AV28" s="39">
        <f t="shared" si="1"/>
        <v>73.870370370370367</v>
      </c>
      <c r="AW28" s="39">
        <f t="shared" si="2"/>
        <v>3605.5</v>
      </c>
      <c r="AX28" s="39">
        <f t="shared" si="3"/>
        <v>53</v>
      </c>
      <c r="AY28" s="39">
        <f t="shared" si="4"/>
        <v>68.028301886792448</v>
      </c>
      <c r="AZ28" s="39">
        <v>0</v>
      </c>
      <c r="BA28" s="39">
        <f t="shared" si="5"/>
        <v>68.028301886792448</v>
      </c>
    </row>
    <row r="29" spans="1:53" s="1" customFormat="1" ht="13.5">
      <c r="A29" s="46">
        <v>26</v>
      </c>
      <c r="B29" s="9" t="s">
        <v>87</v>
      </c>
      <c r="C29" s="11" t="s">
        <v>88</v>
      </c>
      <c r="D29" s="8">
        <v>60</v>
      </c>
      <c r="E29" s="7" t="s">
        <v>38</v>
      </c>
      <c r="F29" s="7" t="s">
        <v>38</v>
      </c>
      <c r="G29" s="8">
        <v>68</v>
      </c>
      <c r="H29" s="8">
        <v>62</v>
      </c>
      <c r="I29" s="8">
        <v>88</v>
      </c>
      <c r="J29" s="8">
        <v>67</v>
      </c>
      <c r="K29" s="7" t="s">
        <v>38</v>
      </c>
      <c r="L29" s="8">
        <v>75</v>
      </c>
      <c r="M29" s="8">
        <v>88</v>
      </c>
      <c r="N29" s="7" t="s">
        <v>39</v>
      </c>
      <c r="O29" s="8">
        <v>70</v>
      </c>
      <c r="P29" s="8">
        <v>78</v>
      </c>
      <c r="Q29" s="8"/>
      <c r="R29" s="8"/>
      <c r="S29" s="8"/>
      <c r="T29" s="8">
        <v>62</v>
      </c>
      <c r="U29" s="40">
        <f>D29*3.5+G29*3+H29*2+I29*0.5+J29*3+L29*3+M29*2+N29*1+O29*3+P29*2.5+T29*2.5</f>
        <v>1839</v>
      </c>
      <c r="V29" s="40">
        <v>26</v>
      </c>
      <c r="W29" s="40">
        <f t="shared" si="0"/>
        <v>70.730769230769226</v>
      </c>
      <c r="X29" s="4"/>
      <c r="Y29" s="9" t="s">
        <v>87</v>
      </c>
      <c r="Z29" s="10" t="s">
        <v>88</v>
      </c>
      <c r="AA29" s="14">
        <v>60</v>
      </c>
      <c r="AB29" s="14">
        <v>64</v>
      </c>
      <c r="AC29" s="13" t="s">
        <v>40</v>
      </c>
      <c r="AD29" s="14">
        <v>69</v>
      </c>
      <c r="AE29" s="14">
        <v>38</v>
      </c>
      <c r="AF29" s="14">
        <v>60</v>
      </c>
      <c r="AG29" s="13" t="s">
        <v>38</v>
      </c>
      <c r="AH29" s="14">
        <v>47</v>
      </c>
      <c r="AI29" s="13" t="s">
        <v>38</v>
      </c>
      <c r="AJ29" s="14">
        <v>89</v>
      </c>
      <c r="AK29" s="13" t="s">
        <v>39</v>
      </c>
      <c r="AL29" s="14">
        <v>63</v>
      </c>
      <c r="AM29" s="14"/>
      <c r="AN29" s="14"/>
      <c r="AO29" s="14"/>
      <c r="AP29" s="14"/>
      <c r="AQ29" s="14"/>
      <c r="AR29" s="14"/>
      <c r="AS29" s="14"/>
      <c r="AT29" s="39">
        <f>AA29*1.5+AB29*2+AC29*1+AD29*2.5+AE29*4.5+AF29*3+AH29*3.5+AJ29*6+AK29*1+AL29*2</f>
        <v>1746</v>
      </c>
      <c r="AU29" s="39">
        <v>27</v>
      </c>
      <c r="AV29" s="39">
        <f t="shared" si="1"/>
        <v>64.666666666666671</v>
      </c>
      <c r="AW29" s="39">
        <f t="shared" si="2"/>
        <v>3585</v>
      </c>
      <c r="AX29" s="39">
        <f t="shared" si="3"/>
        <v>53</v>
      </c>
      <c r="AY29" s="39">
        <f t="shared" si="4"/>
        <v>67.64150943396227</v>
      </c>
      <c r="AZ29" s="39">
        <v>0</v>
      </c>
      <c r="BA29" s="39">
        <f t="shared" si="5"/>
        <v>67.64150943396227</v>
      </c>
    </row>
    <row r="30" spans="1:53" s="1" customFormat="1" ht="13.5">
      <c r="A30" s="46">
        <v>27</v>
      </c>
      <c r="B30" s="9" t="s">
        <v>89</v>
      </c>
      <c r="C30" s="10" t="s">
        <v>90</v>
      </c>
      <c r="D30" s="8">
        <v>67</v>
      </c>
      <c r="E30" s="7" t="s">
        <v>38</v>
      </c>
      <c r="F30" s="7" t="s">
        <v>38</v>
      </c>
      <c r="G30" s="8">
        <v>72</v>
      </c>
      <c r="H30" s="8">
        <v>79</v>
      </c>
      <c r="I30" s="8">
        <v>85</v>
      </c>
      <c r="J30" s="8">
        <v>74</v>
      </c>
      <c r="K30" s="8">
        <v>82</v>
      </c>
      <c r="L30" s="8">
        <v>62</v>
      </c>
      <c r="M30" s="7" t="s">
        <v>38</v>
      </c>
      <c r="N30" s="7" t="s">
        <v>47</v>
      </c>
      <c r="O30" s="8">
        <v>75</v>
      </c>
      <c r="P30" s="8">
        <v>51</v>
      </c>
      <c r="Q30" s="8"/>
      <c r="R30" s="8"/>
      <c r="S30" s="8"/>
      <c r="T30" s="8">
        <v>61</v>
      </c>
      <c r="U30" s="40">
        <f>D30*3.5+G30*3+H30*2+I30*0.5+J30*3+K30*2+L30*3+N30*1+O30*3+P30*2.5+T30*2.5</f>
        <v>1803</v>
      </c>
      <c r="V30" s="40">
        <v>26</v>
      </c>
      <c r="W30" s="40">
        <f t="shared" si="0"/>
        <v>69.34615384615384</v>
      </c>
      <c r="X30" s="4"/>
      <c r="Y30" s="9" t="s">
        <v>89</v>
      </c>
      <c r="Z30" s="10" t="s">
        <v>90</v>
      </c>
      <c r="AA30" s="14">
        <v>69</v>
      </c>
      <c r="AB30" s="13" t="s">
        <v>38</v>
      </c>
      <c r="AC30" s="13" t="s">
        <v>47</v>
      </c>
      <c r="AD30" s="14">
        <v>67</v>
      </c>
      <c r="AE30" s="14">
        <v>56</v>
      </c>
      <c r="AF30" s="14">
        <v>49</v>
      </c>
      <c r="AG30" s="14">
        <v>84</v>
      </c>
      <c r="AH30" s="14">
        <v>31</v>
      </c>
      <c r="AI30" s="13" t="s">
        <v>38</v>
      </c>
      <c r="AJ30" s="14">
        <v>86</v>
      </c>
      <c r="AK30" s="13" t="s">
        <v>47</v>
      </c>
      <c r="AL30" s="14">
        <v>82</v>
      </c>
      <c r="AM30" s="14"/>
      <c r="AN30" s="14"/>
      <c r="AO30" s="14"/>
      <c r="AP30" s="14"/>
      <c r="AQ30" s="14"/>
      <c r="AR30" s="14"/>
      <c r="AS30" s="14"/>
      <c r="AT30" s="39">
        <f>AA30*1.5+AC30*1+AD30*2.5+AE30*4.5+AF30*3+AG30*2+AH30*3.5+AJ30*6+AK30*1+AL30*2</f>
        <v>1776.5</v>
      </c>
      <c r="AU30" s="39">
        <v>27</v>
      </c>
      <c r="AV30" s="39">
        <f t="shared" si="1"/>
        <v>65.796296296296291</v>
      </c>
      <c r="AW30" s="39">
        <f t="shared" si="2"/>
        <v>3579.5</v>
      </c>
      <c r="AX30" s="39">
        <f t="shared" si="3"/>
        <v>53</v>
      </c>
      <c r="AY30" s="39">
        <f t="shared" si="4"/>
        <v>67.537735849056602</v>
      </c>
      <c r="AZ30" s="39">
        <v>0</v>
      </c>
      <c r="BA30" s="39">
        <f t="shared" si="5"/>
        <v>67.537735849056602</v>
      </c>
    </row>
    <row r="31" spans="1:53" s="1" customFormat="1" ht="13.5">
      <c r="A31" s="46">
        <v>28</v>
      </c>
      <c r="B31" s="7" t="s">
        <v>93</v>
      </c>
      <c r="C31" s="7" t="s">
        <v>94</v>
      </c>
      <c r="D31" s="8">
        <v>61</v>
      </c>
      <c r="E31" s="7" t="s">
        <v>38</v>
      </c>
      <c r="F31" s="7" t="s">
        <v>38</v>
      </c>
      <c r="G31" s="8">
        <v>80</v>
      </c>
      <c r="H31" s="8">
        <v>76</v>
      </c>
      <c r="I31" s="8">
        <v>70</v>
      </c>
      <c r="J31" s="8">
        <v>74</v>
      </c>
      <c r="K31" s="8">
        <v>80</v>
      </c>
      <c r="L31" s="8">
        <v>75</v>
      </c>
      <c r="M31" s="8">
        <v>79</v>
      </c>
      <c r="N31" s="7" t="s">
        <v>40</v>
      </c>
      <c r="O31" s="8">
        <v>85</v>
      </c>
      <c r="P31" s="8">
        <v>60</v>
      </c>
      <c r="Q31" s="8"/>
      <c r="R31" s="8"/>
      <c r="S31" s="8"/>
      <c r="T31" s="8">
        <v>62</v>
      </c>
      <c r="U31" s="40">
        <f>D31*3.5+G31*3+H31*2+I31*0.5+J31*3+K31*2+L31*3+M31*2+N31*1+O31*3+P31*2.5+T31*2.5</f>
        <v>2050.5</v>
      </c>
      <c r="V31" s="40">
        <v>28</v>
      </c>
      <c r="W31" s="40">
        <f t="shared" si="0"/>
        <v>73.232142857142861</v>
      </c>
      <c r="X31" s="4"/>
      <c r="Y31" s="9" t="s">
        <v>93</v>
      </c>
      <c r="Z31" s="10" t="s">
        <v>94</v>
      </c>
      <c r="AA31" s="14">
        <v>67</v>
      </c>
      <c r="AB31" s="13" t="s">
        <v>38</v>
      </c>
      <c r="AC31" s="13" t="s">
        <v>47</v>
      </c>
      <c r="AD31" s="14">
        <v>54</v>
      </c>
      <c r="AE31" s="14">
        <v>60</v>
      </c>
      <c r="AF31" s="14">
        <v>60</v>
      </c>
      <c r="AG31" s="13" t="s">
        <v>38</v>
      </c>
      <c r="AH31" s="14">
        <v>35</v>
      </c>
      <c r="AI31" s="13" t="s">
        <v>38</v>
      </c>
      <c r="AJ31" s="14">
        <v>85</v>
      </c>
      <c r="AK31" s="13" t="s">
        <v>40</v>
      </c>
      <c r="AL31" s="14">
        <v>75</v>
      </c>
      <c r="AM31" s="14"/>
      <c r="AN31" s="14"/>
      <c r="AO31" s="14"/>
      <c r="AP31" s="14"/>
      <c r="AQ31" s="14"/>
      <c r="AR31" s="14"/>
      <c r="AS31" s="14"/>
      <c r="AT31" s="39">
        <f>AA31*1.5+AC31*1+AD31*2.5+AE31*4.5+AF31*3+AH31*3.5+AJ31*6+AK31*1+AL31*2</f>
        <v>1628</v>
      </c>
      <c r="AU31" s="39">
        <v>27</v>
      </c>
      <c r="AV31" s="39">
        <f t="shared" si="1"/>
        <v>60.296296296296298</v>
      </c>
      <c r="AW31" s="39">
        <f t="shared" si="2"/>
        <v>3678.5</v>
      </c>
      <c r="AX31" s="39">
        <f t="shared" si="3"/>
        <v>55</v>
      </c>
      <c r="AY31" s="39">
        <f t="shared" si="4"/>
        <v>66.881818181818176</v>
      </c>
      <c r="AZ31" s="39">
        <v>0</v>
      </c>
      <c r="BA31" s="39">
        <f t="shared" si="5"/>
        <v>66.881818181818176</v>
      </c>
    </row>
    <row r="32" spans="1:53" s="1" customFormat="1" ht="13.5">
      <c r="A32" s="46">
        <v>29</v>
      </c>
      <c r="B32" s="7" t="s">
        <v>95</v>
      </c>
      <c r="C32" s="7" t="s">
        <v>96</v>
      </c>
      <c r="D32" s="8">
        <v>61</v>
      </c>
      <c r="E32" s="7" t="s">
        <v>38</v>
      </c>
      <c r="F32" s="7" t="s">
        <v>38</v>
      </c>
      <c r="G32" s="8">
        <v>71</v>
      </c>
      <c r="H32" s="8">
        <v>64</v>
      </c>
      <c r="I32" s="8">
        <v>83</v>
      </c>
      <c r="J32" s="8">
        <v>62</v>
      </c>
      <c r="K32" s="7" t="s">
        <v>38</v>
      </c>
      <c r="L32" s="8">
        <v>62</v>
      </c>
      <c r="M32" s="8">
        <v>84</v>
      </c>
      <c r="N32" s="7" t="s">
        <v>48</v>
      </c>
      <c r="O32" s="8">
        <v>79</v>
      </c>
      <c r="P32" s="8">
        <v>67</v>
      </c>
      <c r="Q32" s="8"/>
      <c r="R32" s="8"/>
      <c r="S32" s="8"/>
      <c r="T32" s="8">
        <v>77</v>
      </c>
      <c r="U32" s="40">
        <f>D32*3.5+G32*3+H32*2+I32*0.5+J32*3+L32*3+M32*2+N32*1+O32*3+P32*2.5+T32*2.5</f>
        <v>1798</v>
      </c>
      <c r="V32" s="40">
        <v>26</v>
      </c>
      <c r="W32" s="40">
        <f t="shared" si="0"/>
        <v>69.15384615384616</v>
      </c>
      <c r="X32" s="4"/>
      <c r="Y32" s="9" t="s">
        <v>95</v>
      </c>
      <c r="Z32" s="10" t="s">
        <v>96</v>
      </c>
      <c r="AA32" s="14">
        <v>60</v>
      </c>
      <c r="AB32" s="14">
        <v>55</v>
      </c>
      <c r="AC32" s="13" t="s">
        <v>40</v>
      </c>
      <c r="AD32" s="14">
        <v>72</v>
      </c>
      <c r="AE32" s="14">
        <v>56</v>
      </c>
      <c r="AF32" s="14">
        <v>62</v>
      </c>
      <c r="AG32" s="13" t="s">
        <v>38</v>
      </c>
      <c r="AH32" s="14">
        <v>43</v>
      </c>
      <c r="AI32" s="13" t="s">
        <v>38</v>
      </c>
      <c r="AJ32" s="14">
        <v>79</v>
      </c>
      <c r="AK32" s="13" t="s">
        <v>47</v>
      </c>
      <c r="AL32" s="14">
        <v>71</v>
      </c>
      <c r="AM32" s="14"/>
      <c r="AN32" s="14"/>
      <c r="AO32" s="14"/>
      <c r="AP32" s="14"/>
      <c r="AQ32" s="14"/>
      <c r="AR32" s="14"/>
      <c r="AS32" s="14"/>
      <c r="AT32" s="39">
        <f>AA32*1.5+AB32*2+AC32*1+AD32*2.5+AE32*4.5+AF32*3+AH32*3.5+AJ32*6+AK32*1+AL32*2</f>
        <v>1744.5</v>
      </c>
      <c r="AU32" s="39">
        <v>27</v>
      </c>
      <c r="AV32" s="39">
        <f t="shared" si="1"/>
        <v>64.611111111111114</v>
      </c>
      <c r="AW32" s="39">
        <f t="shared" si="2"/>
        <v>3542.5</v>
      </c>
      <c r="AX32" s="39">
        <f t="shared" si="3"/>
        <v>53</v>
      </c>
      <c r="AY32" s="39">
        <f t="shared" si="4"/>
        <v>66.839622641509436</v>
      </c>
      <c r="AZ32" s="39">
        <v>0</v>
      </c>
      <c r="BA32" s="39">
        <f t="shared" si="5"/>
        <v>66.839622641509436</v>
      </c>
    </row>
    <row r="33" spans="1:53" s="1" customFormat="1" ht="13.5">
      <c r="A33" s="46">
        <v>30</v>
      </c>
      <c r="B33" s="9" t="s">
        <v>107</v>
      </c>
      <c r="C33" s="10" t="s">
        <v>108</v>
      </c>
      <c r="D33" s="8">
        <v>64</v>
      </c>
      <c r="E33" s="7" t="s">
        <v>38</v>
      </c>
      <c r="F33" s="7" t="s">
        <v>38</v>
      </c>
      <c r="G33" s="8">
        <v>66</v>
      </c>
      <c r="H33" s="8">
        <v>64</v>
      </c>
      <c r="I33" s="8">
        <v>79</v>
      </c>
      <c r="J33" s="8">
        <v>68</v>
      </c>
      <c r="K33" s="8">
        <v>90</v>
      </c>
      <c r="L33" s="8">
        <v>60</v>
      </c>
      <c r="M33" s="8">
        <v>82</v>
      </c>
      <c r="N33" s="7" t="s">
        <v>47</v>
      </c>
      <c r="O33" s="8">
        <v>72</v>
      </c>
      <c r="P33" s="8">
        <v>37</v>
      </c>
      <c r="Q33" s="8"/>
      <c r="R33" s="8"/>
      <c r="S33" s="8"/>
      <c r="T33" s="8">
        <v>75</v>
      </c>
      <c r="U33" s="40">
        <f>D33*3.5+G33*3+H33*2+I33*0.5+J33*3+K33*2+L33*3+M33*2+N33*1+O33*3+P33*2.5+T33*2.5</f>
        <v>1888.5</v>
      </c>
      <c r="V33" s="40">
        <v>28</v>
      </c>
      <c r="W33" s="40">
        <f t="shared" si="0"/>
        <v>67.446428571428569</v>
      </c>
      <c r="X33" s="4"/>
      <c r="Y33" s="9" t="s">
        <v>107</v>
      </c>
      <c r="Z33" s="10" t="s">
        <v>108</v>
      </c>
      <c r="AA33" s="14">
        <v>60</v>
      </c>
      <c r="AB33" s="13" t="s">
        <v>38</v>
      </c>
      <c r="AC33" s="13" t="s">
        <v>47</v>
      </c>
      <c r="AD33" s="14">
        <v>75</v>
      </c>
      <c r="AE33" s="14">
        <v>51</v>
      </c>
      <c r="AF33" s="14">
        <v>50</v>
      </c>
      <c r="AG33" s="13" t="s">
        <v>38</v>
      </c>
      <c r="AH33" s="14">
        <v>46</v>
      </c>
      <c r="AI33" s="13" t="s">
        <v>38</v>
      </c>
      <c r="AJ33" s="14">
        <v>82</v>
      </c>
      <c r="AK33" s="13" t="s">
        <v>40</v>
      </c>
      <c r="AL33" s="14">
        <v>81</v>
      </c>
      <c r="AM33" s="14"/>
      <c r="AN33" s="14"/>
      <c r="AO33" s="14"/>
      <c r="AP33" s="14"/>
      <c r="AQ33" s="14"/>
      <c r="AR33" s="14"/>
      <c r="AS33" s="14"/>
      <c r="AT33" s="39">
        <f>AA33*1.5+AC33*1+AD33*2.5+AE33*4.5+AF33*3+AH33*3.5+AJ33*6+AK33*1+AL33*2</f>
        <v>1632</v>
      </c>
      <c r="AU33" s="39">
        <v>25</v>
      </c>
      <c r="AV33" s="39">
        <f t="shared" si="1"/>
        <v>65.28</v>
      </c>
      <c r="AW33" s="39">
        <f t="shared" si="2"/>
        <v>3520.5</v>
      </c>
      <c r="AX33" s="39">
        <f t="shared" si="3"/>
        <v>53</v>
      </c>
      <c r="AY33" s="39">
        <f t="shared" si="4"/>
        <v>66.424528301886795</v>
      </c>
      <c r="AZ33" s="39">
        <v>0</v>
      </c>
      <c r="BA33" s="39">
        <f t="shared" si="5"/>
        <v>66.424528301886795</v>
      </c>
    </row>
    <row r="34" spans="1:53" s="1" customFormat="1" ht="13.5">
      <c r="A34" s="46">
        <v>31</v>
      </c>
      <c r="B34" s="7" t="s">
        <v>99</v>
      </c>
      <c r="C34" s="7" t="s">
        <v>100</v>
      </c>
      <c r="D34" s="8">
        <v>63</v>
      </c>
      <c r="E34" s="7" t="s">
        <v>38</v>
      </c>
      <c r="F34" s="7" t="s">
        <v>38</v>
      </c>
      <c r="G34" s="8">
        <v>78</v>
      </c>
      <c r="H34" s="8">
        <v>77</v>
      </c>
      <c r="I34" s="8">
        <v>77</v>
      </c>
      <c r="J34" s="8">
        <v>70</v>
      </c>
      <c r="K34" s="8">
        <v>82</v>
      </c>
      <c r="L34" s="8">
        <v>62</v>
      </c>
      <c r="M34" s="7" t="s">
        <v>38</v>
      </c>
      <c r="N34" s="7" t="s">
        <v>48</v>
      </c>
      <c r="O34" s="8">
        <v>77</v>
      </c>
      <c r="P34" s="8">
        <v>73</v>
      </c>
      <c r="Q34" s="8"/>
      <c r="R34" s="8"/>
      <c r="S34" s="8"/>
      <c r="T34" s="8">
        <v>85</v>
      </c>
      <c r="U34" s="40">
        <f>D34*3.5+G34*3+H34*2+I34*0.5+J34*3+K34*2+L34*3+N34*1+O34*3+P34*2.5+T34*2.5</f>
        <v>1898</v>
      </c>
      <c r="V34" s="40">
        <v>26</v>
      </c>
      <c r="W34" s="40">
        <f t="shared" si="0"/>
        <v>73</v>
      </c>
      <c r="X34" s="4"/>
      <c r="Y34" s="9" t="s">
        <v>99</v>
      </c>
      <c r="Z34" s="10" t="s">
        <v>100</v>
      </c>
      <c r="AA34" s="14">
        <v>73</v>
      </c>
      <c r="AB34" s="13" t="s">
        <v>38</v>
      </c>
      <c r="AC34" s="13" t="s">
        <v>48</v>
      </c>
      <c r="AD34" s="14">
        <v>60</v>
      </c>
      <c r="AE34" s="14">
        <v>39</v>
      </c>
      <c r="AF34" s="14">
        <v>43</v>
      </c>
      <c r="AG34" s="14">
        <v>83</v>
      </c>
      <c r="AH34" s="14">
        <v>30</v>
      </c>
      <c r="AI34" s="13" t="s">
        <v>38</v>
      </c>
      <c r="AJ34" s="14">
        <v>82</v>
      </c>
      <c r="AK34" s="13" t="s">
        <v>40</v>
      </c>
      <c r="AL34" s="14">
        <v>71</v>
      </c>
      <c r="AM34" s="14"/>
      <c r="AN34" s="14"/>
      <c r="AO34" s="14"/>
      <c r="AP34" s="14"/>
      <c r="AQ34" s="14"/>
      <c r="AR34" s="14"/>
      <c r="AS34" s="14"/>
      <c r="AT34" s="39">
        <f>AA34*1.5+AC34*1+AD34*2.5+AE34*4.5+AF34*3+AG34*2+AH34*3.5+AJ34*6+AK34*1+AL34*2</f>
        <v>1619</v>
      </c>
      <c r="AU34" s="39">
        <v>27</v>
      </c>
      <c r="AV34" s="39">
        <f t="shared" si="1"/>
        <v>59.962962962962962</v>
      </c>
      <c r="AW34" s="39">
        <f t="shared" si="2"/>
        <v>3517</v>
      </c>
      <c r="AX34" s="39">
        <f t="shared" si="3"/>
        <v>53</v>
      </c>
      <c r="AY34" s="39">
        <f t="shared" si="4"/>
        <v>66.35849056603773</v>
      </c>
      <c r="AZ34" s="39">
        <v>0</v>
      </c>
      <c r="BA34" s="39">
        <f t="shared" si="5"/>
        <v>66.35849056603773</v>
      </c>
    </row>
    <row r="35" spans="1:53" s="1" customFormat="1" ht="13.5">
      <c r="A35" s="46">
        <v>32</v>
      </c>
      <c r="B35" s="7" t="s">
        <v>97</v>
      </c>
      <c r="C35" s="7" t="s">
        <v>98</v>
      </c>
      <c r="D35" s="8">
        <v>60</v>
      </c>
      <c r="E35" s="7" t="s">
        <v>38</v>
      </c>
      <c r="F35" s="7" t="s">
        <v>38</v>
      </c>
      <c r="G35" s="8">
        <v>68</v>
      </c>
      <c r="H35" s="8">
        <v>77</v>
      </c>
      <c r="I35" s="8">
        <v>82</v>
      </c>
      <c r="J35" s="8">
        <v>65</v>
      </c>
      <c r="K35" s="7" t="s">
        <v>38</v>
      </c>
      <c r="L35" s="8">
        <v>68</v>
      </c>
      <c r="M35" s="8">
        <v>82</v>
      </c>
      <c r="N35" s="7" t="s">
        <v>47</v>
      </c>
      <c r="O35" s="8">
        <v>78</v>
      </c>
      <c r="P35" s="8">
        <v>70</v>
      </c>
      <c r="Q35" s="8"/>
      <c r="R35" s="8"/>
      <c r="S35" s="8"/>
      <c r="T35" s="8">
        <v>79</v>
      </c>
      <c r="U35" s="40">
        <f>D35*3.5+G35*3+H35*2+I35*0.5+J35*3+L35*3+M35*2+N35*1+O35*3+P35*2.5+T35*2.5</f>
        <v>1853.5</v>
      </c>
      <c r="V35" s="40">
        <v>26</v>
      </c>
      <c r="W35" s="40">
        <f t="shared" si="0"/>
        <v>71.288461538461533</v>
      </c>
      <c r="X35" s="4"/>
      <c r="Y35" s="9" t="s">
        <v>97</v>
      </c>
      <c r="Z35" s="10" t="s">
        <v>98</v>
      </c>
      <c r="AA35" s="14">
        <v>62</v>
      </c>
      <c r="AB35" s="14">
        <v>60</v>
      </c>
      <c r="AC35" s="13" t="s">
        <v>48</v>
      </c>
      <c r="AD35" s="14">
        <v>66</v>
      </c>
      <c r="AE35" s="14">
        <v>41</v>
      </c>
      <c r="AF35" s="14">
        <v>68</v>
      </c>
      <c r="AG35" s="13" t="s">
        <v>38</v>
      </c>
      <c r="AH35" s="14">
        <v>29</v>
      </c>
      <c r="AI35" s="13" t="s">
        <v>38</v>
      </c>
      <c r="AJ35" s="14">
        <v>83</v>
      </c>
      <c r="AK35" s="13" t="s">
        <v>40</v>
      </c>
      <c r="AL35" s="14">
        <v>71</v>
      </c>
      <c r="AM35" s="14"/>
      <c r="AN35" s="14"/>
      <c r="AO35" s="14"/>
      <c r="AP35" s="14"/>
      <c r="AQ35" s="14"/>
      <c r="AR35" s="14"/>
      <c r="AS35" s="14"/>
      <c r="AT35" s="39">
        <f>AA35*1.5+AB35*2+AC35*1+AD35*2.5+AE35*4.5+AF35*3+AH35*3.5+AJ35*6+AK35*1+AL35*2</f>
        <v>1658</v>
      </c>
      <c r="AU35" s="39">
        <v>27</v>
      </c>
      <c r="AV35" s="39">
        <f t="shared" si="1"/>
        <v>61.407407407407405</v>
      </c>
      <c r="AW35" s="39">
        <f t="shared" si="2"/>
        <v>3511.5</v>
      </c>
      <c r="AX35" s="39">
        <f t="shared" si="3"/>
        <v>53</v>
      </c>
      <c r="AY35" s="39">
        <f t="shared" si="4"/>
        <v>66.254716981132077</v>
      </c>
      <c r="AZ35" s="39">
        <v>0</v>
      </c>
      <c r="BA35" s="39">
        <f t="shared" si="5"/>
        <v>66.254716981132077</v>
      </c>
    </row>
    <row r="36" spans="1:53" s="1" customFormat="1">
      <c r="A36" s="46">
        <v>33</v>
      </c>
      <c r="B36" s="20" t="s">
        <v>147</v>
      </c>
      <c r="C36" s="35" t="s">
        <v>148</v>
      </c>
      <c r="D36" s="21">
        <v>61</v>
      </c>
      <c r="E36" s="22"/>
      <c r="F36" s="22"/>
      <c r="G36" s="21">
        <v>72</v>
      </c>
      <c r="H36" s="21">
        <v>71</v>
      </c>
      <c r="I36" s="21">
        <v>87</v>
      </c>
      <c r="J36" s="21">
        <v>75</v>
      </c>
      <c r="K36" s="21">
        <v>82</v>
      </c>
      <c r="L36" s="21">
        <v>51</v>
      </c>
      <c r="M36" s="22"/>
      <c r="N36" s="23">
        <v>75</v>
      </c>
      <c r="O36" s="23">
        <v>78</v>
      </c>
      <c r="P36" s="23">
        <v>41</v>
      </c>
      <c r="Q36" s="23">
        <v>45</v>
      </c>
      <c r="R36" s="23">
        <v>56</v>
      </c>
      <c r="S36" s="23">
        <v>65</v>
      </c>
      <c r="T36" s="23">
        <v>60</v>
      </c>
      <c r="U36" s="40">
        <f>D36*3.5+G36*3+H36*2+I36*0.5+J36*3+K36*2+L36*3+N36*1+O36*3+P36*2.5+Q36*4.5+R36*2.5+S36*2+T36*2.5</f>
        <v>2191</v>
      </c>
      <c r="V36" s="41">
        <v>35</v>
      </c>
      <c r="W36" s="41">
        <f t="shared" ref="W36:W58" si="6">U36/V36</f>
        <v>62.6</v>
      </c>
      <c r="X36" s="17"/>
      <c r="Y36" s="20" t="s">
        <v>147</v>
      </c>
      <c r="Z36" s="35" t="s">
        <v>148</v>
      </c>
      <c r="AA36" s="30">
        <v>70</v>
      </c>
      <c r="AB36" s="34"/>
      <c r="AC36" s="20" t="s">
        <v>47</v>
      </c>
      <c r="AD36" s="30">
        <v>69</v>
      </c>
      <c r="AE36" s="30">
        <v>46</v>
      </c>
      <c r="AF36" s="30">
        <v>63</v>
      </c>
      <c r="AG36" s="30">
        <v>84</v>
      </c>
      <c r="AH36" s="30">
        <v>76</v>
      </c>
      <c r="AI36" s="20" t="s">
        <v>38</v>
      </c>
      <c r="AJ36" s="30">
        <v>79</v>
      </c>
      <c r="AK36" s="29" t="s">
        <v>40</v>
      </c>
      <c r="AL36" s="30">
        <v>83</v>
      </c>
      <c r="AM36" s="20" t="s">
        <v>38</v>
      </c>
      <c r="AN36" s="30">
        <v>68</v>
      </c>
      <c r="AO36" s="20" t="s">
        <v>40</v>
      </c>
      <c r="AP36" s="20" t="s">
        <v>47</v>
      </c>
      <c r="AQ36" s="30">
        <v>52</v>
      </c>
      <c r="AR36" s="30">
        <v>60</v>
      </c>
      <c r="AS36" s="20" t="s">
        <v>38</v>
      </c>
      <c r="AT36" s="39">
        <f>AA36*1.5+AC36*1+AD36*2.5+AE36*4.5+AF36*3+AG36*2+AH36*3.5+AJ36*6+AK36*1+AL36*2+AN36*3+AO36*1+AP36*1+AQ36*2.5+AR36*4</f>
        <v>2641.5</v>
      </c>
      <c r="AU36" s="39">
        <v>38.5</v>
      </c>
      <c r="AV36" s="39">
        <f t="shared" ref="AV36:AV58" si="7">AT36/AU36</f>
        <v>68.610389610389603</v>
      </c>
      <c r="AW36" s="39">
        <f t="shared" ref="AW36:AW58" si="8">U36+AT36</f>
        <v>4832.5</v>
      </c>
      <c r="AX36" s="39">
        <f t="shared" ref="AX36:AX58" si="9">V36+AU36</f>
        <v>73.5</v>
      </c>
      <c r="AY36" s="39">
        <f t="shared" ref="AY36:AY58" si="10">AW36/AX36</f>
        <v>65.748299319727892</v>
      </c>
      <c r="AZ36" s="39">
        <v>0</v>
      </c>
      <c r="BA36" s="39">
        <f t="shared" ref="BA36:BA58" si="11">AY36+AZ36</f>
        <v>65.748299319727892</v>
      </c>
    </row>
    <row r="37" spans="1:53" s="1" customFormat="1" ht="13.5">
      <c r="A37" s="46">
        <v>34</v>
      </c>
      <c r="B37" s="9" t="s">
        <v>101</v>
      </c>
      <c r="C37" s="10" t="s">
        <v>102</v>
      </c>
      <c r="D37" s="8">
        <v>61</v>
      </c>
      <c r="E37" s="8">
        <v>42</v>
      </c>
      <c r="F37" s="7" t="s">
        <v>38</v>
      </c>
      <c r="G37" s="8">
        <v>65</v>
      </c>
      <c r="H37" s="8">
        <v>73</v>
      </c>
      <c r="I37" s="8">
        <v>83</v>
      </c>
      <c r="J37" s="8">
        <v>65</v>
      </c>
      <c r="K37" s="7" t="s">
        <v>38</v>
      </c>
      <c r="L37" s="8">
        <v>66</v>
      </c>
      <c r="M37" s="7" t="s">
        <v>38</v>
      </c>
      <c r="N37" s="7" t="s">
        <v>40</v>
      </c>
      <c r="O37" s="8">
        <v>65</v>
      </c>
      <c r="P37" s="8">
        <v>71</v>
      </c>
      <c r="Q37" s="8"/>
      <c r="R37" s="8"/>
      <c r="S37" s="8"/>
      <c r="T37" s="8">
        <v>52</v>
      </c>
      <c r="U37" s="40">
        <f>D37*3.5+E37*1.5+G37*3+H37*2+I37*0.5+J37*3+L37*3+N37*1+O37*3+P37*2.5+T37*2.5</f>
        <v>1639.5</v>
      </c>
      <c r="V37" s="40">
        <v>25.5</v>
      </c>
      <c r="W37" s="40">
        <f t="shared" si="6"/>
        <v>64.294117647058826</v>
      </c>
      <c r="X37" s="4"/>
      <c r="Y37" s="9" t="s">
        <v>101</v>
      </c>
      <c r="Z37" s="10" t="s">
        <v>102</v>
      </c>
      <c r="AA37" s="14">
        <v>65</v>
      </c>
      <c r="AB37" s="13" t="s">
        <v>38</v>
      </c>
      <c r="AC37" s="13" t="s">
        <v>40</v>
      </c>
      <c r="AD37" s="14">
        <v>84</v>
      </c>
      <c r="AE37" s="14">
        <v>62</v>
      </c>
      <c r="AF37" s="14">
        <v>70</v>
      </c>
      <c r="AG37" s="13" t="s">
        <v>38</v>
      </c>
      <c r="AH37" s="14">
        <v>34</v>
      </c>
      <c r="AI37" s="14">
        <v>69</v>
      </c>
      <c r="AJ37" s="14">
        <v>67</v>
      </c>
      <c r="AK37" s="13" t="s">
        <v>40</v>
      </c>
      <c r="AL37" s="14">
        <v>77</v>
      </c>
      <c r="AM37" s="14"/>
      <c r="AN37" s="14"/>
      <c r="AO37" s="14"/>
      <c r="AP37" s="14"/>
      <c r="AQ37" s="14"/>
      <c r="AR37" s="14"/>
      <c r="AS37" s="14"/>
      <c r="AT37" s="39">
        <f>AA37*1.5+AC37*1+AD37*2.5+AE37*4.5+AF37*3+AH37*3.5+AI37*2.5+AJ37*6+AK37*1+AL37*2</f>
        <v>1814</v>
      </c>
      <c r="AU37" s="39">
        <v>27.5</v>
      </c>
      <c r="AV37" s="39">
        <f t="shared" si="7"/>
        <v>65.963636363636368</v>
      </c>
      <c r="AW37" s="39">
        <f t="shared" si="8"/>
        <v>3453.5</v>
      </c>
      <c r="AX37" s="39">
        <f t="shared" si="9"/>
        <v>53</v>
      </c>
      <c r="AY37" s="39">
        <f t="shared" si="10"/>
        <v>65.160377358490564</v>
      </c>
      <c r="AZ37" s="39">
        <v>0</v>
      </c>
      <c r="BA37" s="39">
        <f t="shared" si="11"/>
        <v>65.160377358490564</v>
      </c>
    </row>
    <row r="38" spans="1:53" s="1" customFormat="1" ht="13.5">
      <c r="A38" s="46">
        <v>35</v>
      </c>
      <c r="B38" s="7" t="s">
        <v>81</v>
      </c>
      <c r="C38" s="7" t="s">
        <v>82</v>
      </c>
      <c r="D38" s="8">
        <v>61</v>
      </c>
      <c r="E38" s="7" t="s">
        <v>38</v>
      </c>
      <c r="F38" s="7" t="s">
        <v>38</v>
      </c>
      <c r="G38" s="8">
        <v>68</v>
      </c>
      <c r="H38" s="8">
        <v>75</v>
      </c>
      <c r="I38" s="8">
        <v>84</v>
      </c>
      <c r="J38" s="8">
        <v>75</v>
      </c>
      <c r="K38" s="8">
        <v>86</v>
      </c>
      <c r="L38" s="8">
        <v>60</v>
      </c>
      <c r="M38" s="7" t="s">
        <v>38</v>
      </c>
      <c r="N38" s="7" t="s">
        <v>40</v>
      </c>
      <c r="O38" s="8">
        <v>80</v>
      </c>
      <c r="P38" s="8">
        <v>69</v>
      </c>
      <c r="Q38" s="8"/>
      <c r="R38" s="8"/>
      <c r="S38" s="8"/>
      <c r="T38" s="8">
        <v>75</v>
      </c>
      <c r="U38" s="40">
        <f>D38*3.5+G38*3+H38*2+I38*0.5+J38*3+L38*3+N38*1+O38*3+P38*2.5+T38*2.5</f>
        <v>1699.5</v>
      </c>
      <c r="V38" s="40">
        <v>26</v>
      </c>
      <c r="W38" s="40">
        <f t="shared" si="6"/>
        <v>65.365384615384613</v>
      </c>
      <c r="X38" s="4"/>
      <c r="Y38" s="9" t="s">
        <v>81</v>
      </c>
      <c r="Z38" s="10" t="s">
        <v>82</v>
      </c>
      <c r="AA38" s="14">
        <v>67</v>
      </c>
      <c r="AB38" s="13" t="s">
        <v>38</v>
      </c>
      <c r="AC38" s="13" t="s">
        <v>40</v>
      </c>
      <c r="AD38" s="14">
        <v>79</v>
      </c>
      <c r="AE38" s="14">
        <v>14</v>
      </c>
      <c r="AF38" s="14">
        <v>64</v>
      </c>
      <c r="AG38" s="14">
        <v>86</v>
      </c>
      <c r="AH38" s="14">
        <v>77</v>
      </c>
      <c r="AI38" s="13" t="s">
        <v>38</v>
      </c>
      <c r="AJ38" s="14">
        <v>75</v>
      </c>
      <c r="AK38" s="13" t="s">
        <v>40</v>
      </c>
      <c r="AL38" s="14">
        <v>66</v>
      </c>
      <c r="AM38" s="14"/>
      <c r="AN38" s="14"/>
      <c r="AO38" s="14"/>
      <c r="AP38" s="14"/>
      <c r="AQ38" s="14"/>
      <c r="AR38" s="14"/>
      <c r="AS38" s="14"/>
      <c r="AT38" s="39">
        <f>AA38*1.5+AC38*1+AD38*2.5+AE38*4.5+AF38*3+AG38*2+AH38*3.5+AJ38*6+AK38*1+AL38*2</f>
        <v>1746.5</v>
      </c>
      <c r="AU38" s="39">
        <v>27</v>
      </c>
      <c r="AV38" s="39">
        <f t="shared" si="7"/>
        <v>64.68518518518519</v>
      </c>
      <c r="AW38" s="39">
        <f t="shared" si="8"/>
        <v>3446</v>
      </c>
      <c r="AX38" s="39">
        <f t="shared" si="9"/>
        <v>53</v>
      </c>
      <c r="AY38" s="39">
        <f t="shared" si="10"/>
        <v>65.018867924528308</v>
      </c>
      <c r="AZ38" s="39">
        <v>0</v>
      </c>
      <c r="BA38" s="39">
        <f t="shared" si="11"/>
        <v>65.018867924528308</v>
      </c>
    </row>
    <row r="39" spans="1:53" s="1" customFormat="1" ht="13.5">
      <c r="A39" s="46">
        <v>36</v>
      </c>
      <c r="B39" s="9" t="s">
        <v>91</v>
      </c>
      <c r="C39" s="10" t="s">
        <v>92</v>
      </c>
      <c r="D39" s="8">
        <v>61</v>
      </c>
      <c r="E39" s="8">
        <v>57</v>
      </c>
      <c r="F39" s="7" t="s">
        <v>38</v>
      </c>
      <c r="G39" s="8">
        <v>67</v>
      </c>
      <c r="H39" s="8">
        <v>67</v>
      </c>
      <c r="I39" s="8">
        <v>86</v>
      </c>
      <c r="J39" s="8">
        <v>42</v>
      </c>
      <c r="K39" s="8">
        <v>81</v>
      </c>
      <c r="L39" s="8">
        <v>78</v>
      </c>
      <c r="M39" s="7" t="s">
        <v>38</v>
      </c>
      <c r="N39" s="7" t="s">
        <v>48</v>
      </c>
      <c r="O39" s="8">
        <v>58</v>
      </c>
      <c r="P39" s="8">
        <v>63</v>
      </c>
      <c r="Q39" s="8"/>
      <c r="R39" s="8"/>
      <c r="S39" s="8"/>
      <c r="T39" s="8">
        <v>70</v>
      </c>
      <c r="U39" s="40">
        <f>D39*3.5+E39*1.5+G39*3+H39*2+I39*0.5+J39*3+K39*2+L39*3+N39*1+O39*3+P39*2.5+T39*2.5</f>
        <v>1770.5</v>
      </c>
      <c r="V39" s="40">
        <v>27.5</v>
      </c>
      <c r="W39" s="40">
        <f t="shared" si="6"/>
        <v>64.381818181818176</v>
      </c>
      <c r="X39" s="4"/>
      <c r="Y39" s="9" t="s">
        <v>91</v>
      </c>
      <c r="Z39" s="10" t="s">
        <v>92</v>
      </c>
      <c r="AA39" s="14">
        <v>61</v>
      </c>
      <c r="AB39" s="13" t="s">
        <v>38</v>
      </c>
      <c r="AC39" s="13" t="s">
        <v>40</v>
      </c>
      <c r="AD39" s="14">
        <v>76</v>
      </c>
      <c r="AE39" s="14">
        <v>62</v>
      </c>
      <c r="AF39" s="14">
        <v>68</v>
      </c>
      <c r="AG39" s="14">
        <v>83</v>
      </c>
      <c r="AH39" s="14">
        <v>26</v>
      </c>
      <c r="AI39" s="13" t="s">
        <v>38</v>
      </c>
      <c r="AJ39" s="14">
        <v>68</v>
      </c>
      <c r="AK39" s="13" t="s">
        <v>47</v>
      </c>
      <c r="AL39" s="14">
        <v>73</v>
      </c>
      <c r="AM39" s="14"/>
      <c r="AN39" s="14"/>
      <c r="AO39" s="14"/>
      <c r="AP39" s="14"/>
      <c r="AQ39" s="14"/>
      <c r="AR39" s="14"/>
      <c r="AS39" s="14"/>
      <c r="AT39" s="39">
        <f>AA39*1.5+AC39*1+AD39*2.5+AE39*4.5+AF39*3+AG39*2+AH39*3.5+AJ39*6+AK39*1+AL39*2</f>
        <v>1735.5</v>
      </c>
      <c r="AU39" s="39">
        <v>27</v>
      </c>
      <c r="AV39" s="39">
        <f t="shared" si="7"/>
        <v>64.277777777777771</v>
      </c>
      <c r="AW39" s="39">
        <f t="shared" si="8"/>
        <v>3506</v>
      </c>
      <c r="AX39" s="39">
        <f t="shared" si="9"/>
        <v>54.5</v>
      </c>
      <c r="AY39" s="39">
        <f t="shared" si="10"/>
        <v>64.330275229357795</v>
      </c>
      <c r="AZ39" s="39">
        <v>0</v>
      </c>
      <c r="BA39" s="39">
        <f t="shared" si="11"/>
        <v>64.330275229357795</v>
      </c>
    </row>
    <row r="40" spans="1:53" s="1" customFormat="1" ht="13.5">
      <c r="A40" s="46">
        <v>37</v>
      </c>
      <c r="B40" s="9" t="s">
        <v>103</v>
      </c>
      <c r="C40" s="11" t="s">
        <v>104</v>
      </c>
      <c r="D40" s="8">
        <v>60</v>
      </c>
      <c r="E40" s="7" t="s">
        <v>38</v>
      </c>
      <c r="F40" s="7" t="s">
        <v>38</v>
      </c>
      <c r="G40" s="8">
        <v>56</v>
      </c>
      <c r="H40" s="8">
        <v>60</v>
      </c>
      <c r="I40" s="8">
        <v>78</v>
      </c>
      <c r="J40" s="8">
        <v>60</v>
      </c>
      <c r="K40" s="7" t="s">
        <v>38</v>
      </c>
      <c r="L40" s="8">
        <v>61</v>
      </c>
      <c r="M40" s="8">
        <v>80</v>
      </c>
      <c r="N40" s="7" t="s">
        <v>48</v>
      </c>
      <c r="O40" s="8">
        <v>70</v>
      </c>
      <c r="P40" s="8">
        <v>53</v>
      </c>
      <c r="Q40" s="8"/>
      <c r="R40" s="8"/>
      <c r="S40" s="8"/>
      <c r="T40" s="8">
        <v>80</v>
      </c>
      <c r="U40" s="40">
        <f>D40*3.5+G40*3+H40*2+I40*0.5+J40*3+L40*3+M40*2+N40*1+O40*3+P40*2.5+T40*2.5</f>
        <v>1667.5</v>
      </c>
      <c r="V40" s="40">
        <v>26</v>
      </c>
      <c r="W40" s="40">
        <f t="shared" si="6"/>
        <v>64.134615384615387</v>
      </c>
      <c r="X40" s="4"/>
      <c r="Y40" s="9" t="s">
        <v>103</v>
      </c>
      <c r="Z40" s="10" t="s">
        <v>104</v>
      </c>
      <c r="AA40" s="14">
        <v>61</v>
      </c>
      <c r="AB40" s="14">
        <v>60</v>
      </c>
      <c r="AC40" s="13" t="s">
        <v>47</v>
      </c>
      <c r="AD40" s="14">
        <v>65</v>
      </c>
      <c r="AE40" s="14">
        <v>60</v>
      </c>
      <c r="AF40" s="14">
        <v>55</v>
      </c>
      <c r="AG40" s="13" t="s">
        <v>38</v>
      </c>
      <c r="AH40" s="14">
        <v>54</v>
      </c>
      <c r="AI40" s="13" t="s">
        <v>38</v>
      </c>
      <c r="AJ40" s="14">
        <v>74</v>
      </c>
      <c r="AK40" s="13" t="s">
        <v>47</v>
      </c>
      <c r="AL40" s="14">
        <v>61</v>
      </c>
      <c r="AM40" s="14"/>
      <c r="AN40" s="14"/>
      <c r="AO40" s="14"/>
      <c r="AP40" s="14"/>
      <c r="AQ40" s="14"/>
      <c r="AR40" s="14"/>
      <c r="AS40" s="14"/>
      <c r="AT40" s="39">
        <f>AA40*1.5+AB40*2+AC40*1+AD40*2.5+AE40*4.5+AF40*3+AH40*3.5+AJ40*6+AK40*1+AL40*2</f>
        <v>1714</v>
      </c>
      <c r="AU40" s="39">
        <v>27</v>
      </c>
      <c r="AV40" s="39">
        <f t="shared" si="7"/>
        <v>63.481481481481481</v>
      </c>
      <c r="AW40" s="39">
        <f t="shared" si="8"/>
        <v>3381.5</v>
      </c>
      <c r="AX40" s="39">
        <f t="shared" si="9"/>
        <v>53</v>
      </c>
      <c r="AY40" s="39">
        <f t="shared" si="10"/>
        <v>63.801886792452834</v>
      </c>
      <c r="AZ40" s="39">
        <v>0</v>
      </c>
      <c r="BA40" s="39">
        <f t="shared" si="11"/>
        <v>63.801886792452834</v>
      </c>
    </row>
    <row r="41" spans="1:53" s="1" customFormat="1" ht="13.5">
      <c r="A41" s="46">
        <v>38</v>
      </c>
      <c r="B41" s="9" t="s">
        <v>105</v>
      </c>
      <c r="C41" s="10" t="s">
        <v>106</v>
      </c>
      <c r="D41" s="8">
        <v>50</v>
      </c>
      <c r="E41" s="7" t="s">
        <v>38</v>
      </c>
      <c r="F41" s="7" t="s">
        <v>38</v>
      </c>
      <c r="G41" s="8">
        <v>56</v>
      </c>
      <c r="H41" s="8">
        <v>61</v>
      </c>
      <c r="I41" s="8">
        <v>80</v>
      </c>
      <c r="J41" s="8">
        <v>68</v>
      </c>
      <c r="K41" s="8">
        <v>82</v>
      </c>
      <c r="L41" s="8">
        <v>68</v>
      </c>
      <c r="M41" s="7" t="s">
        <v>38</v>
      </c>
      <c r="N41" s="7" t="s">
        <v>48</v>
      </c>
      <c r="O41" s="8">
        <v>77</v>
      </c>
      <c r="P41" s="8">
        <v>60</v>
      </c>
      <c r="Q41" s="8"/>
      <c r="R41" s="8"/>
      <c r="S41" s="8"/>
      <c r="T41" s="8">
        <v>55</v>
      </c>
      <c r="U41" s="40">
        <f>D41*3.5+G41*3+H41*2+I41*0.5+J41*3+K41*2+L41*3+N41*1+O41*3+P41*2.5+T41*2.5</f>
        <v>1660.5</v>
      </c>
      <c r="V41" s="40">
        <v>26</v>
      </c>
      <c r="W41" s="40">
        <f t="shared" si="6"/>
        <v>63.865384615384613</v>
      </c>
      <c r="X41" s="4"/>
      <c r="Y41" s="9" t="s">
        <v>105</v>
      </c>
      <c r="Z41" s="10" t="s">
        <v>106</v>
      </c>
      <c r="AA41" s="14">
        <v>61</v>
      </c>
      <c r="AB41" s="13" t="s">
        <v>38</v>
      </c>
      <c r="AC41" s="13" t="s">
        <v>47</v>
      </c>
      <c r="AD41" s="14">
        <v>69</v>
      </c>
      <c r="AE41" s="14">
        <v>38</v>
      </c>
      <c r="AF41" s="14">
        <v>66</v>
      </c>
      <c r="AG41" s="14">
        <v>83</v>
      </c>
      <c r="AH41" s="14">
        <v>37</v>
      </c>
      <c r="AI41" s="13" t="s">
        <v>38</v>
      </c>
      <c r="AJ41" s="14">
        <v>84</v>
      </c>
      <c r="AK41" s="13" t="s">
        <v>47</v>
      </c>
      <c r="AL41" s="14">
        <v>65</v>
      </c>
      <c r="AM41" s="14"/>
      <c r="AN41" s="14"/>
      <c r="AO41" s="14"/>
      <c r="AP41" s="14"/>
      <c r="AQ41" s="14"/>
      <c r="AR41" s="14"/>
      <c r="AS41" s="14"/>
      <c r="AT41" s="39">
        <f>AA41*1.5+AC41*1+AD41*2.5+AE41*4.5+AF41*3+AG41*2+AH41*3.5+AJ41*6+AK41*1+AL41*2</f>
        <v>1712.5</v>
      </c>
      <c r="AU41" s="39">
        <v>27</v>
      </c>
      <c r="AV41" s="39">
        <f t="shared" si="7"/>
        <v>63.425925925925924</v>
      </c>
      <c r="AW41" s="39">
        <f t="shared" si="8"/>
        <v>3373</v>
      </c>
      <c r="AX41" s="39">
        <f t="shared" si="9"/>
        <v>53</v>
      </c>
      <c r="AY41" s="39">
        <f t="shared" si="10"/>
        <v>63.641509433962263</v>
      </c>
      <c r="AZ41" s="39">
        <v>0</v>
      </c>
      <c r="BA41" s="39">
        <f t="shared" si="11"/>
        <v>63.641509433962263</v>
      </c>
    </row>
    <row r="42" spans="1:53" s="1" customFormat="1" ht="13.5">
      <c r="A42" s="46">
        <v>39</v>
      </c>
      <c r="B42" s="9" t="s">
        <v>111</v>
      </c>
      <c r="C42" s="10" t="s">
        <v>112</v>
      </c>
      <c r="D42" s="8">
        <v>63</v>
      </c>
      <c r="E42" s="7" t="s">
        <v>38</v>
      </c>
      <c r="F42" s="7" t="s">
        <v>38</v>
      </c>
      <c r="G42" s="8">
        <v>63</v>
      </c>
      <c r="H42" s="8">
        <v>62</v>
      </c>
      <c r="I42" s="8">
        <v>81</v>
      </c>
      <c r="J42" s="8">
        <v>60</v>
      </c>
      <c r="K42" s="7" t="s">
        <v>38</v>
      </c>
      <c r="L42" s="8">
        <v>61</v>
      </c>
      <c r="M42" s="8">
        <v>85</v>
      </c>
      <c r="N42" s="7" t="s">
        <v>47</v>
      </c>
      <c r="O42" s="8">
        <v>51</v>
      </c>
      <c r="P42" s="8">
        <v>63</v>
      </c>
      <c r="Q42" s="8"/>
      <c r="R42" s="8"/>
      <c r="S42" s="8"/>
      <c r="T42" s="8">
        <v>61</v>
      </c>
      <c r="U42" s="40">
        <f>D42*3.5+G42*3+H42*2+I42*0.5+J42*3+L42*3+M42*2+N42*1+O42*3+P42*2.5+T42*2.5</f>
        <v>1645</v>
      </c>
      <c r="V42" s="40">
        <v>26</v>
      </c>
      <c r="W42" s="40">
        <f t="shared" si="6"/>
        <v>63.269230769230766</v>
      </c>
      <c r="X42" s="4"/>
      <c r="Y42" s="9" t="s">
        <v>111</v>
      </c>
      <c r="Z42" s="10" t="s">
        <v>112</v>
      </c>
      <c r="AA42" s="14">
        <v>66</v>
      </c>
      <c r="AB42" s="14">
        <v>83</v>
      </c>
      <c r="AC42" s="13" t="s">
        <v>48</v>
      </c>
      <c r="AD42" s="14">
        <v>60</v>
      </c>
      <c r="AE42" s="14">
        <v>45</v>
      </c>
      <c r="AF42" s="14">
        <v>50</v>
      </c>
      <c r="AG42" s="13" t="s">
        <v>38</v>
      </c>
      <c r="AH42" s="14">
        <v>25</v>
      </c>
      <c r="AI42" s="13" t="s">
        <v>38</v>
      </c>
      <c r="AJ42" s="14">
        <v>85</v>
      </c>
      <c r="AK42" s="13" t="s">
        <v>40</v>
      </c>
      <c r="AL42" s="14">
        <v>67</v>
      </c>
      <c r="AM42" s="14"/>
      <c r="AN42" s="14"/>
      <c r="AO42" s="14"/>
      <c r="AP42" s="14"/>
      <c r="AQ42" s="14"/>
      <c r="AR42" s="14"/>
      <c r="AS42" s="14"/>
      <c r="AT42" s="39">
        <f>AA42*1.5+AB42*2+AC42*1+AD42*2.5+AE42*4.5+AF42*3+AH42*3.5+AJ42*6+AK42*1+AL42*2</f>
        <v>1649</v>
      </c>
      <c r="AU42" s="39">
        <v>27</v>
      </c>
      <c r="AV42" s="39">
        <f t="shared" si="7"/>
        <v>61.074074074074076</v>
      </c>
      <c r="AW42" s="39">
        <f t="shared" si="8"/>
        <v>3294</v>
      </c>
      <c r="AX42" s="39">
        <f t="shared" si="9"/>
        <v>53</v>
      </c>
      <c r="AY42" s="39">
        <f t="shared" si="10"/>
        <v>62.150943396226417</v>
      </c>
      <c r="AZ42" s="39">
        <v>0</v>
      </c>
      <c r="BA42" s="39">
        <f t="shared" si="11"/>
        <v>62.150943396226417</v>
      </c>
    </row>
    <row r="43" spans="1:53" s="1" customFormat="1" ht="13.5">
      <c r="A43" s="46">
        <v>40</v>
      </c>
      <c r="B43" s="9" t="s">
        <v>109</v>
      </c>
      <c r="C43" s="10" t="s">
        <v>110</v>
      </c>
      <c r="D43" s="8">
        <v>61</v>
      </c>
      <c r="E43" s="7" t="s">
        <v>38</v>
      </c>
      <c r="F43" s="7" t="s">
        <v>38</v>
      </c>
      <c r="G43" s="8">
        <v>66</v>
      </c>
      <c r="H43" s="8">
        <v>66</v>
      </c>
      <c r="I43" s="8">
        <v>84</v>
      </c>
      <c r="J43" s="8">
        <v>72</v>
      </c>
      <c r="K43" s="7" t="s">
        <v>38</v>
      </c>
      <c r="L43" s="8">
        <v>54</v>
      </c>
      <c r="M43" s="8">
        <v>75</v>
      </c>
      <c r="N43" s="7" t="s">
        <v>48</v>
      </c>
      <c r="O43" s="8">
        <v>72</v>
      </c>
      <c r="P43" s="8">
        <v>43</v>
      </c>
      <c r="Q43" s="8"/>
      <c r="R43" s="8"/>
      <c r="S43" s="8"/>
      <c r="T43" s="8">
        <v>82</v>
      </c>
      <c r="U43" s="40">
        <f>D43*3.5+G43*3+H43*2+I43*0.5+J43*3+L43*3+M43*2+N43*1+O43*3+P43*2.5+T43*2.5</f>
        <v>1707</v>
      </c>
      <c r="V43" s="40">
        <v>26</v>
      </c>
      <c r="W43" s="40">
        <f t="shared" si="6"/>
        <v>65.65384615384616</v>
      </c>
      <c r="X43" s="4"/>
      <c r="Y43" s="9" t="s">
        <v>109</v>
      </c>
      <c r="Z43" s="10" t="s">
        <v>110</v>
      </c>
      <c r="AA43" s="14">
        <v>62</v>
      </c>
      <c r="AB43" s="14">
        <v>60</v>
      </c>
      <c r="AC43" s="13" t="s">
        <v>40</v>
      </c>
      <c r="AD43" s="14">
        <v>69</v>
      </c>
      <c r="AE43" s="14">
        <v>45</v>
      </c>
      <c r="AF43" s="14">
        <v>30</v>
      </c>
      <c r="AG43" s="13" t="s">
        <v>38</v>
      </c>
      <c r="AH43" s="14">
        <v>34</v>
      </c>
      <c r="AI43" s="13" t="s">
        <v>38</v>
      </c>
      <c r="AJ43" s="14">
        <v>83</v>
      </c>
      <c r="AK43" s="13" t="s">
        <v>40</v>
      </c>
      <c r="AL43" s="14">
        <v>60</v>
      </c>
      <c r="AM43" s="14"/>
      <c r="AN43" s="14"/>
      <c r="AO43" s="14"/>
      <c r="AP43" s="14"/>
      <c r="AQ43" s="14"/>
      <c r="AR43" s="14"/>
      <c r="AS43" s="14"/>
      <c r="AT43" s="39">
        <f>AA43*1.5+AB43*2+AC43*1+AD43*2.5+AE43*4.5+AF43*3+AH43*3.5+AJ43*6+AK43*1+AL43*2</f>
        <v>1585</v>
      </c>
      <c r="AU43" s="39">
        <v>27</v>
      </c>
      <c r="AV43" s="39">
        <f t="shared" si="7"/>
        <v>58.703703703703702</v>
      </c>
      <c r="AW43" s="39">
        <f t="shared" si="8"/>
        <v>3292</v>
      </c>
      <c r="AX43" s="39">
        <f t="shared" si="9"/>
        <v>53</v>
      </c>
      <c r="AY43" s="39">
        <f t="shared" si="10"/>
        <v>62.113207547169814</v>
      </c>
      <c r="AZ43" s="39">
        <v>0</v>
      </c>
      <c r="BA43" s="39">
        <f t="shared" si="11"/>
        <v>62.113207547169814</v>
      </c>
    </row>
    <row r="44" spans="1:53" s="1" customFormat="1" ht="13.5">
      <c r="A44" s="46">
        <v>41</v>
      </c>
      <c r="B44" s="9" t="s">
        <v>113</v>
      </c>
      <c r="C44" s="10" t="s">
        <v>114</v>
      </c>
      <c r="D44" s="8">
        <v>63</v>
      </c>
      <c r="E44" s="7" t="s">
        <v>38</v>
      </c>
      <c r="F44" s="7" t="s">
        <v>38</v>
      </c>
      <c r="G44" s="8">
        <v>66</v>
      </c>
      <c r="H44" s="8">
        <v>67</v>
      </c>
      <c r="I44" s="8">
        <v>80</v>
      </c>
      <c r="J44" s="8">
        <v>61</v>
      </c>
      <c r="K44" s="8">
        <v>82</v>
      </c>
      <c r="L44" s="8">
        <v>52</v>
      </c>
      <c r="M44" s="7" t="s">
        <v>38</v>
      </c>
      <c r="N44" s="7" t="s">
        <v>47</v>
      </c>
      <c r="O44" s="8">
        <v>68</v>
      </c>
      <c r="P44" s="8">
        <v>62</v>
      </c>
      <c r="Q44" s="8"/>
      <c r="R44" s="8"/>
      <c r="S44" s="8"/>
      <c r="T44" s="8">
        <v>82</v>
      </c>
      <c r="U44" s="40">
        <f>D44*3.5+G44*3+H44*2+I44*0.5+J44*3+K44*2+L44*3+N44*1+O44*3+P44*2.5+T44*2.5</f>
        <v>1734.5</v>
      </c>
      <c r="V44" s="40">
        <v>26</v>
      </c>
      <c r="W44" s="40">
        <f t="shared" si="6"/>
        <v>66.711538461538467</v>
      </c>
      <c r="X44" s="4"/>
      <c r="Y44" s="9" t="s">
        <v>113</v>
      </c>
      <c r="Z44" s="10" t="s">
        <v>114</v>
      </c>
      <c r="AA44" s="14">
        <v>70</v>
      </c>
      <c r="AB44" s="13" t="s">
        <v>38</v>
      </c>
      <c r="AC44" s="13" t="s">
        <v>47</v>
      </c>
      <c r="AD44" s="14">
        <v>72</v>
      </c>
      <c r="AE44" s="14">
        <v>32</v>
      </c>
      <c r="AF44" s="14">
        <v>38</v>
      </c>
      <c r="AG44" s="14">
        <v>83</v>
      </c>
      <c r="AH44" s="14">
        <v>23</v>
      </c>
      <c r="AI44" s="13" t="s">
        <v>38</v>
      </c>
      <c r="AJ44" s="14">
        <v>76</v>
      </c>
      <c r="AK44" s="13" t="s">
        <v>40</v>
      </c>
      <c r="AL44" s="14">
        <v>69</v>
      </c>
      <c r="AM44" s="14"/>
      <c r="AN44" s="14"/>
      <c r="AO44" s="14"/>
      <c r="AP44" s="14"/>
      <c r="AQ44" s="14"/>
      <c r="AR44" s="14"/>
      <c r="AS44" s="14"/>
      <c r="AT44" s="39">
        <f>AA44*1.5+AC44*1+AD44*2.5+AE44*4.5+AF44*3+AG44*2+AH44*3.5+AJ44*6+AK44*1+AL44*2</f>
        <v>1543.5</v>
      </c>
      <c r="AU44" s="39">
        <v>27</v>
      </c>
      <c r="AV44" s="39">
        <f t="shared" si="7"/>
        <v>57.166666666666664</v>
      </c>
      <c r="AW44" s="39">
        <f t="shared" si="8"/>
        <v>3278</v>
      </c>
      <c r="AX44" s="39">
        <f t="shared" si="9"/>
        <v>53</v>
      </c>
      <c r="AY44" s="39">
        <f t="shared" si="10"/>
        <v>61.849056603773583</v>
      </c>
      <c r="AZ44" s="39">
        <v>0</v>
      </c>
      <c r="BA44" s="39">
        <f t="shared" si="11"/>
        <v>61.849056603773583</v>
      </c>
    </row>
    <row r="45" spans="1:53" s="1" customFormat="1" ht="13.5">
      <c r="A45" s="46">
        <v>42</v>
      </c>
      <c r="B45" s="7" t="s">
        <v>117</v>
      </c>
      <c r="C45" s="7" t="s">
        <v>118</v>
      </c>
      <c r="D45" s="8">
        <v>74</v>
      </c>
      <c r="E45" s="7" t="s">
        <v>38</v>
      </c>
      <c r="F45" s="7" t="s">
        <v>38</v>
      </c>
      <c r="G45" s="8">
        <v>67</v>
      </c>
      <c r="H45" s="8">
        <v>74</v>
      </c>
      <c r="I45" s="8">
        <v>78</v>
      </c>
      <c r="J45" s="8">
        <v>61</v>
      </c>
      <c r="K45" s="7" t="s">
        <v>38</v>
      </c>
      <c r="L45" s="8">
        <v>78</v>
      </c>
      <c r="M45" s="8">
        <v>65</v>
      </c>
      <c r="N45" s="7" t="s">
        <v>48</v>
      </c>
      <c r="O45" s="8">
        <v>62</v>
      </c>
      <c r="P45" s="8">
        <v>69</v>
      </c>
      <c r="Q45" s="8"/>
      <c r="R45" s="8"/>
      <c r="S45" s="8"/>
      <c r="T45" s="8">
        <v>84</v>
      </c>
      <c r="U45" s="40">
        <f>D45*3.5+G45*3+H45*2+I45*0.5+J45*3+L45*3+M45*2+N45*1+O45*3+P45*2.5+T45*2.5</f>
        <v>1827.5</v>
      </c>
      <c r="V45" s="40">
        <v>26</v>
      </c>
      <c r="W45" s="40">
        <f t="shared" si="6"/>
        <v>70.288461538461533</v>
      </c>
      <c r="X45" s="4"/>
      <c r="Y45" s="9" t="s">
        <v>117</v>
      </c>
      <c r="Z45" s="10" t="s">
        <v>118</v>
      </c>
      <c r="AA45" s="14">
        <v>62</v>
      </c>
      <c r="AB45" s="14">
        <v>60</v>
      </c>
      <c r="AC45" s="13" t="s">
        <v>47</v>
      </c>
      <c r="AD45" s="14">
        <v>70</v>
      </c>
      <c r="AE45" s="14">
        <v>22</v>
      </c>
      <c r="AF45" s="14">
        <v>60</v>
      </c>
      <c r="AG45" s="14">
        <v>85</v>
      </c>
      <c r="AH45" s="14">
        <v>40</v>
      </c>
      <c r="AI45" s="13" t="s">
        <v>119</v>
      </c>
      <c r="AJ45" s="14">
        <v>71</v>
      </c>
      <c r="AK45" s="13" t="s">
        <v>40</v>
      </c>
      <c r="AL45" s="14">
        <v>74</v>
      </c>
      <c r="AM45" s="14"/>
      <c r="AN45" s="14"/>
      <c r="AO45" s="14"/>
      <c r="AP45" s="14"/>
      <c r="AQ45" s="14"/>
      <c r="AR45" s="14"/>
      <c r="AS45" s="14"/>
      <c r="AT45" s="39">
        <f>AA45*1.5+AB45*2+AC45*1+AD45*2.5+AE45*4.5+AF45*3+AG45*2+AH45*3.5+AI45*0.5+AJ45*6+AK45*1+AL45*2</f>
        <v>1711</v>
      </c>
      <c r="AU45" s="39">
        <v>31.5</v>
      </c>
      <c r="AV45" s="39">
        <f t="shared" si="7"/>
        <v>54.317460317460316</v>
      </c>
      <c r="AW45" s="39">
        <f t="shared" si="8"/>
        <v>3538.5</v>
      </c>
      <c r="AX45" s="39">
        <f t="shared" si="9"/>
        <v>57.5</v>
      </c>
      <c r="AY45" s="39">
        <f t="shared" si="10"/>
        <v>61.539130434782606</v>
      </c>
      <c r="AZ45" s="39">
        <v>0</v>
      </c>
      <c r="BA45" s="39">
        <f t="shared" si="11"/>
        <v>61.539130434782606</v>
      </c>
    </row>
    <row r="46" spans="1:53" s="1" customFormat="1">
      <c r="A46" s="46">
        <v>43</v>
      </c>
      <c r="B46" s="20" t="s">
        <v>149</v>
      </c>
      <c r="C46" s="35" t="s">
        <v>150</v>
      </c>
      <c r="D46" s="21">
        <v>61</v>
      </c>
      <c r="E46" s="22"/>
      <c r="F46" s="22"/>
      <c r="G46" s="21">
        <v>71</v>
      </c>
      <c r="H46" s="21">
        <v>76</v>
      </c>
      <c r="I46" s="21">
        <v>83</v>
      </c>
      <c r="J46" s="21">
        <v>49</v>
      </c>
      <c r="K46" s="22"/>
      <c r="L46" s="21">
        <v>50</v>
      </c>
      <c r="M46" s="22"/>
      <c r="N46" s="23">
        <v>75</v>
      </c>
      <c r="O46" s="23">
        <v>61</v>
      </c>
      <c r="P46" s="23">
        <v>47</v>
      </c>
      <c r="Q46" s="23">
        <v>31</v>
      </c>
      <c r="R46" s="23">
        <v>53</v>
      </c>
      <c r="S46" s="23">
        <v>65</v>
      </c>
      <c r="T46" s="23">
        <v>49</v>
      </c>
      <c r="U46" s="40">
        <f>D46*3.5+G46*3+H46*2+I46*0.5+J46*3+K46*2+L46*3+N46*1+O46*3+P46*2.5+Q46*4.5+R46*2.5+S46*2+T46*2.5</f>
        <v>1817</v>
      </c>
      <c r="V46" s="41">
        <v>33</v>
      </c>
      <c r="W46" s="41">
        <f t="shared" si="6"/>
        <v>55.060606060606062</v>
      </c>
      <c r="X46" s="17"/>
      <c r="Y46" s="20" t="s">
        <v>149</v>
      </c>
      <c r="Z46" s="35" t="s">
        <v>150</v>
      </c>
      <c r="AA46" s="30">
        <v>73</v>
      </c>
      <c r="AB46" s="34"/>
      <c r="AC46" s="20" t="s">
        <v>47</v>
      </c>
      <c r="AD46" s="30">
        <v>54</v>
      </c>
      <c r="AE46" s="30">
        <v>60</v>
      </c>
      <c r="AF46" s="30">
        <v>32</v>
      </c>
      <c r="AG46" s="30">
        <v>83</v>
      </c>
      <c r="AH46" s="30">
        <v>42</v>
      </c>
      <c r="AI46" s="20" t="s">
        <v>38</v>
      </c>
      <c r="AJ46" s="30">
        <v>84</v>
      </c>
      <c r="AK46" s="29" t="s">
        <v>40</v>
      </c>
      <c r="AL46" s="30">
        <v>77</v>
      </c>
      <c r="AM46" s="20" t="s">
        <v>38</v>
      </c>
      <c r="AN46" s="30">
        <v>61</v>
      </c>
      <c r="AO46" s="20" t="s">
        <v>40</v>
      </c>
      <c r="AP46" s="20" t="s">
        <v>40</v>
      </c>
      <c r="AQ46" s="20" t="s">
        <v>38</v>
      </c>
      <c r="AR46" s="30">
        <v>67</v>
      </c>
      <c r="AS46" s="20" t="s">
        <v>38</v>
      </c>
      <c r="AT46" s="39">
        <f>AA46*1.5+AC46*1+AD46*2.5+AE46*4.5+AF46*3+AG46*2+AH46*3.5+AJ46*6+AK46*1+AL46*2+AN46*3+AO46*1+AP46*1+AR46*4</f>
        <v>2362.5</v>
      </c>
      <c r="AU46" s="39">
        <v>36</v>
      </c>
      <c r="AV46" s="39">
        <f t="shared" si="7"/>
        <v>65.625</v>
      </c>
      <c r="AW46" s="39">
        <f t="shared" si="8"/>
        <v>4179.5</v>
      </c>
      <c r="AX46" s="39">
        <f t="shared" si="9"/>
        <v>69</v>
      </c>
      <c r="AY46" s="39">
        <f t="shared" si="10"/>
        <v>60.572463768115945</v>
      </c>
      <c r="AZ46" s="39">
        <v>0</v>
      </c>
      <c r="BA46" s="39">
        <f t="shared" si="11"/>
        <v>60.572463768115945</v>
      </c>
    </row>
    <row r="47" spans="1:53" s="1" customFormat="1" ht="13.5">
      <c r="A47" s="46">
        <v>44</v>
      </c>
      <c r="B47" s="9" t="s">
        <v>115</v>
      </c>
      <c r="C47" s="10" t="s">
        <v>116</v>
      </c>
      <c r="D47" s="8">
        <v>67</v>
      </c>
      <c r="E47" s="7" t="s">
        <v>38</v>
      </c>
      <c r="F47" s="7" t="s">
        <v>38</v>
      </c>
      <c r="G47" s="8">
        <v>64</v>
      </c>
      <c r="H47" s="8">
        <v>62</v>
      </c>
      <c r="I47" s="8">
        <v>72</v>
      </c>
      <c r="J47" s="8">
        <v>52</v>
      </c>
      <c r="K47" s="7" t="s">
        <v>38</v>
      </c>
      <c r="L47" s="8">
        <v>74</v>
      </c>
      <c r="M47" s="8">
        <v>78</v>
      </c>
      <c r="N47" s="7" t="s">
        <v>48</v>
      </c>
      <c r="O47" s="8">
        <v>74</v>
      </c>
      <c r="P47" s="8">
        <v>54</v>
      </c>
      <c r="Q47" s="8"/>
      <c r="R47" s="8"/>
      <c r="S47" s="8"/>
      <c r="T47" s="8">
        <v>75</v>
      </c>
      <c r="U47" s="40">
        <f>D47*3.5+G47*3+H47*2+I47*0.5+J47*3+L47*3+M47*2+N47*1+O47*3+P47*2.5+T47*2.5</f>
        <v>1730</v>
      </c>
      <c r="V47" s="40">
        <v>26</v>
      </c>
      <c r="W47" s="40">
        <f t="shared" si="6"/>
        <v>66.538461538461533</v>
      </c>
      <c r="X47" s="4"/>
      <c r="Y47" s="9" t="s">
        <v>115</v>
      </c>
      <c r="Z47" s="10" t="s">
        <v>116</v>
      </c>
      <c r="AA47" s="14">
        <v>60</v>
      </c>
      <c r="AB47" s="14">
        <v>60</v>
      </c>
      <c r="AC47" s="13" t="s">
        <v>47</v>
      </c>
      <c r="AD47" s="14">
        <v>66</v>
      </c>
      <c r="AE47" s="14">
        <v>33</v>
      </c>
      <c r="AF47" s="14">
        <v>63</v>
      </c>
      <c r="AG47" s="13" t="s">
        <v>38</v>
      </c>
      <c r="AH47" s="14">
        <v>31</v>
      </c>
      <c r="AI47" s="13" t="s">
        <v>38</v>
      </c>
      <c r="AJ47" s="14">
        <v>54</v>
      </c>
      <c r="AK47" s="13" t="s">
        <v>47</v>
      </c>
      <c r="AL47" s="14">
        <v>73</v>
      </c>
      <c r="AM47" s="14"/>
      <c r="AN47" s="14"/>
      <c r="AO47" s="14"/>
      <c r="AP47" s="14"/>
      <c r="AQ47" s="14"/>
      <c r="AR47" s="14"/>
      <c r="AS47" s="14"/>
      <c r="AT47" s="39">
        <f>AA47*1.5+AB47*2+AC47*1+AD47*2.5+AE47*4.5+AF47*3+AH47*3.5+AJ47*6+AK47*1+AL47*2</f>
        <v>1441</v>
      </c>
      <c r="AU47" s="39">
        <v>27</v>
      </c>
      <c r="AV47" s="39">
        <f t="shared" si="7"/>
        <v>53.370370370370374</v>
      </c>
      <c r="AW47" s="39">
        <f t="shared" si="8"/>
        <v>3171</v>
      </c>
      <c r="AX47" s="39">
        <f t="shared" si="9"/>
        <v>53</v>
      </c>
      <c r="AY47" s="39">
        <f t="shared" si="10"/>
        <v>59.830188679245282</v>
      </c>
      <c r="AZ47" s="39">
        <v>0</v>
      </c>
      <c r="BA47" s="39">
        <f t="shared" si="11"/>
        <v>59.830188679245282</v>
      </c>
    </row>
    <row r="48" spans="1:53" s="1" customFormat="1" ht="13.5">
      <c r="A48" s="46">
        <v>45</v>
      </c>
      <c r="B48" s="9" t="s">
        <v>120</v>
      </c>
      <c r="C48" s="10" t="s">
        <v>121</v>
      </c>
      <c r="D48" s="8">
        <v>61</v>
      </c>
      <c r="E48" s="7" t="s">
        <v>38</v>
      </c>
      <c r="F48" s="7" t="s">
        <v>38</v>
      </c>
      <c r="G48" s="8">
        <v>62</v>
      </c>
      <c r="H48" s="8">
        <v>67</v>
      </c>
      <c r="I48" s="8">
        <v>79</v>
      </c>
      <c r="J48" s="8">
        <v>74</v>
      </c>
      <c r="K48" s="8">
        <v>82</v>
      </c>
      <c r="L48" s="8">
        <v>60</v>
      </c>
      <c r="M48" s="7" t="s">
        <v>38</v>
      </c>
      <c r="N48" s="7" t="s">
        <v>48</v>
      </c>
      <c r="O48" s="8">
        <v>71</v>
      </c>
      <c r="P48" s="8">
        <v>34</v>
      </c>
      <c r="Q48" s="8"/>
      <c r="R48" s="8"/>
      <c r="S48" s="8"/>
      <c r="T48" s="8">
        <v>74</v>
      </c>
      <c r="U48" s="40">
        <f>D48*3.5+G48*3+H48*2+I48*0.5+J48*3+K48*2+L48*3+N48*1+O48*3+P48*2.5+T48*2.5</f>
        <v>1687</v>
      </c>
      <c r="V48" s="40">
        <v>26</v>
      </c>
      <c r="W48" s="40">
        <f t="shared" si="6"/>
        <v>64.884615384615387</v>
      </c>
      <c r="X48" s="4"/>
      <c r="Y48" s="9" t="s">
        <v>120</v>
      </c>
      <c r="Z48" s="10" t="s">
        <v>121</v>
      </c>
      <c r="AA48" s="14">
        <v>51</v>
      </c>
      <c r="AB48" s="13" t="s">
        <v>38</v>
      </c>
      <c r="AC48" s="13" t="s">
        <v>40</v>
      </c>
      <c r="AD48" s="14">
        <v>69</v>
      </c>
      <c r="AE48" s="14">
        <v>30</v>
      </c>
      <c r="AF48" s="14">
        <v>35</v>
      </c>
      <c r="AG48" s="14">
        <v>82</v>
      </c>
      <c r="AH48" s="14">
        <v>30</v>
      </c>
      <c r="AI48" s="13" t="s">
        <v>38</v>
      </c>
      <c r="AJ48" s="14">
        <v>66</v>
      </c>
      <c r="AK48" s="13" t="s">
        <v>40</v>
      </c>
      <c r="AL48" s="14">
        <v>72</v>
      </c>
      <c r="AM48" s="14"/>
      <c r="AN48" s="14"/>
      <c r="AO48" s="14"/>
      <c r="AP48" s="14"/>
      <c r="AQ48" s="14"/>
      <c r="AR48" s="14"/>
      <c r="AS48" s="14"/>
      <c r="AT48" s="39">
        <f>AA48*1.5+AC48*1+AD48*2.5+AE48*4.5+AF48*3+AG48*2+AH48*3.5+AJ48*6+AK48*1+AL48*2</f>
        <v>1468</v>
      </c>
      <c r="AU48" s="39">
        <v>27</v>
      </c>
      <c r="AV48" s="39">
        <f t="shared" si="7"/>
        <v>54.370370370370374</v>
      </c>
      <c r="AW48" s="39">
        <f t="shared" si="8"/>
        <v>3155</v>
      </c>
      <c r="AX48" s="39">
        <f t="shared" si="9"/>
        <v>53</v>
      </c>
      <c r="AY48" s="39">
        <f t="shared" si="10"/>
        <v>59.528301886792455</v>
      </c>
      <c r="AZ48" s="39">
        <v>0</v>
      </c>
      <c r="BA48" s="39">
        <f t="shared" si="11"/>
        <v>59.528301886792455</v>
      </c>
    </row>
    <row r="49" spans="1:53" s="1" customFormat="1">
      <c r="A49" s="46">
        <v>46</v>
      </c>
      <c r="B49" s="20" t="s">
        <v>143</v>
      </c>
      <c r="C49" s="35" t="s">
        <v>144</v>
      </c>
      <c r="D49" s="21">
        <v>65</v>
      </c>
      <c r="E49" s="22"/>
      <c r="F49" s="22"/>
      <c r="G49" s="21">
        <v>69</v>
      </c>
      <c r="H49" s="21">
        <v>64</v>
      </c>
      <c r="I49" s="21">
        <v>79</v>
      </c>
      <c r="J49" s="21">
        <v>48</v>
      </c>
      <c r="K49" s="21">
        <v>66</v>
      </c>
      <c r="L49" s="21">
        <v>52</v>
      </c>
      <c r="M49" s="21">
        <v>85</v>
      </c>
      <c r="N49" s="21">
        <v>65</v>
      </c>
      <c r="O49" s="21">
        <v>57</v>
      </c>
      <c r="P49" s="21">
        <v>29</v>
      </c>
      <c r="Q49" s="21"/>
      <c r="R49" s="21">
        <v>71</v>
      </c>
      <c r="S49" s="21"/>
      <c r="T49" s="21">
        <v>36</v>
      </c>
      <c r="U49" s="40">
        <f>D49*3.5+G49*3+H49*2+I49*0.5+J49*3+K49*2+L49*3+M49*2+R49*2.5+N49*1+O49*3+P49*2.5+T49*2.5</f>
        <v>1780</v>
      </c>
      <c r="V49" s="40">
        <v>30.5</v>
      </c>
      <c r="W49" s="40">
        <f t="shared" si="6"/>
        <v>58.360655737704917</v>
      </c>
      <c r="X49"/>
      <c r="Y49" s="20" t="s">
        <v>143</v>
      </c>
      <c r="Z49" s="35" t="s">
        <v>144</v>
      </c>
      <c r="AA49" s="30">
        <v>66</v>
      </c>
      <c r="AB49" s="22"/>
      <c r="AC49" s="20" t="s">
        <v>47</v>
      </c>
      <c r="AD49" s="30">
        <v>60</v>
      </c>
      <c r="AE49" s="30">
        <v>49</v>
      </c>
      <c r="AF49" s="30">
        <v>65</v>
      </c>
      <c r="AG49" s="20" t="s">
        <v>38</v>
      </c>
      <c r="AH49" s="30">
        <v>40</v>
      </c>
      <c r="AI49" s="20" t="s">
        <v>38</v>
      </c>
      <c r="AJ49" s="30">
        <v>83</v>
      </c>
      <c r="AK49" s="29" t="s">
        <v>40</v>
      </c>
      <c r="AL49" s="30">
        <v>74</v>
      </c>
      <c r="AM49" s="30">
        <v>47</v>
      </c>
      <c r="AN49" s="30">
        <v>55</v>
      </c>
      <c r="AO49" s="20" t="s">
        <v>40</v>
      </c>
      <c r="AP49" s="20" t="s">
        <v>47</v>
      </c>
      <c r="AQ49" s="30">
        <v>32</v>
      </c>
      <c r="AR49" s="30">
        <v>60</v>
      </c>
      <c r="AS49" s="20" t="s">
        <v>38</v>
      </c>
      <c r="AT49" s="39">
        <f>AA49*1.5+AC49*1+AD49*2.5+AE49*4.5+AF49*3+AH49*3.5+AJ49*6+AK49*1+AL49*2+AM49*4+AN49*3+AO49*1+AP49*1+AQ49*2.5+AR49*4</f>
        <v>2443.5</v>
      </c>
      <c r="AU49" s="39">
        <v>40.5</v>
      </c>
      <c r="AV49" s="39">
        <f t="shared" si="7"/>
        <v>60.333333333333336</v>
      </c>
      <c r="AW49" s="39">
        <f t="shared" si="8"/>
        <v>4223.5</v>
      </c>
      <c r="AX49" s="39">
        <f t="shared" si="9"/>
        <v>71</v>
      </c>
      <c r="AY49" s="39">
        <f t="shared" si="10"/>
        <v>59.485915492957744</v>
      </c>
      <c r="AZ49" s="39">
        <v>0</v>
      </c>
      <c r="BA49" s="39">
        <f t="shared" si="11"/>
        <v>59.485915492957744</v>
      </c>
    </row>
    <row r="50" spans="1:53" s="1" customFormat="1" ht="13.5">
      <c r="A50" s="46">
        <v>47</v>
      </c>
      <c r="B50" s="9" t="s">
        <v>122</v>
      </c>
      <c r="C50" s="10" t="s">
        <v>123</v>
      </c>
      <c r="D50" s="8">
        <v>60</v>
      </c>
      <c r="E50" s="7" t="s">
        <v>38</v>
      </c>
      <c r="F50" s="7" t="s">
        <v>38</v>
      </c>
      <c r="G50" s="8">
        <v>61</v>
      </c>
      <c r="H50" s="8">
        <v>74</v>
      </c>
      <c r="I50" s="8">
        <v>82</v>
      </c>
      <c r="J50" s="8">
        <v>68</v>
      </c>
      <c r="K50" s="8">
        <v>86</v>
      </c>
      <c r="L50" s="8">
        <v>60</v>
      </c>
      <c r="M50" s="7" t="s">
        <v>38</v>
      </c>
      <c r="N50" s="7" t="s">
        <v>48</v>
      </c>
      <c r="O50" s="8">
        <v>74</v>
      </c>
      <c r="P50" s="8">
        <v>14</v>
      </c>
      <c r="Q50" s="8"/>
      <c r="R50" s="8"/>
      <c r="S50" s="8"/>
      <c r="T50" s="8">
        <v>66</v>
      </c>
      <c r="U50" s="40">
        <f>D50*3.5+G50*3+H50*2+I50*0.5+J50*3+K50*2+L50*3+N50*1+O50*3+P50*2.5+T50*2.5</f>
        <v>1625</v>
      </c>
      <c r="V50" s="40">
        <v>26</v>
      </c>
      <c r="W50" s="40">
        <f t="shared" si="6"/>
        <v>62.5</v>
      </c>
      <c r="X50" s="4"/>
      <c r="Y50" s="9" t="s">
        <v>122</v>
      </c>
      <c r="Z50" s="10" t="s">
        <v>123</v>
      </c>
      <c r="AA50" s="14">
        <v>61</v>
      </c>
      <c r="AB50" s="14">
        <v>60</v>
      </c>
      <c r="AC50" s="13" t="s">
        <v>47</v>
      </c>
      <c r="AD50" s="14">
        <v>64</v>
      </c>
      <c r="AE50" s="14">
        <v>40</v>
      </c>
      <c r="AF50" s="14">
        <v>53</v>
      </c>
      <c r="AG50" s="13" t="s">
        <v>38</v>
      </c>
      <c r="AH50" s="14">
        <v>31</v>
      </c>
      <c r="AI50" s="13" t="s">
        <v>38</v>
      </c>
      <c r="AJ50" s="14">
        <v>68</v>
      </c>
      <c r="AK50" s="13" t="s">
        <v>47</v>
      </c>
      <c r="AL50" s="14">
        <v>62</v>
      </c>
      <c r="AM50" s="14"/>
      <c r="AN50" s="14"/>
      <c r="AO50" s="14"/>
      <c r="AP50" s="14"/>
      <c r="AQ50" s="14"/>
      <c r="AR50" s="14"/>
      <c r="AS50" s="14"/>
      <c r="AT50" s="39">
        <f>AA50*1.5+AB50*2+AC50*1+AD50*2.5+AE50*4.5+AF50*3+AH50*3.5+AJ50*6+AK50*1+AL50*2</f>
        <v>1501</v>
      </c>
      <c r="AU50" s="39">
        <v>27</v>
      </c>
      <c r="AV50" s="39">
        <f t="shared" si="7"/>
        <v>55.592592592592595</v>
      </c>
      <c r="AW50" s="39">
        <f t="shared" si="8"/>
        <v>3126</v>
      </c>
      <c r="AX50" s="39">
        <f t="shared" si="9"/>
        <v>53</v>
      </c>
      <c r="AY50" s="39">
        <f t="shared" si="10"/>
        <v>58.981132075471699</v>
      </c>
      <c r="AZ50" s="39">
        <v>0</v>
      </c>
      <c r="BA50" s="39">
        <f t="shared" si="11"/>
        <v>58.981132075471699</v>
      </c>
    </row>
    <row r="51" spans="1:53" s="1" customFormat="1" ht="13.5">
      <c r="A51" s="46">
        <v>48</v>
      </c>
      <c r="B51" s="9" t="s">
        <v>124</v>
      </c>
      <c r="C51" s="10" t="s">
        <v>125</v>
      </c>
      <c r="D51" s="8">
        <v>40</v>
      </c>
      <c r="E51" s="7" t="s">
        <v>38</v>
      </c>
      <c r="F51" s="7" t="s">
        <v>38</v>
      </c>
      <c r="G51" s="8">
        <v>67</v>
      </c>
      <c r="H51" s="8">
        <v>61</v>
      </c>
      <c r="I51" s="8">
        <v>81</v>
      </c>
      <c r="J51" s="8">
        <v>69</v>
      </c>
      <c r="K51" s="8">
        <v>87</v>
      </c>
      <c r="L51" s="8">
        <v>38</v>
      </c>
      <c r="M51" s="7" t="s">
        <v>38</v>
      </c>
      <c r="N51" s="7" t="s">
        <v>47</v>
      </c>
      <c r="O51" s="8">
        <v>60</v>
      </c>
      <c r="P51" s="8">
        <v>36</v>
      </c>
      <c r="Q51" s="8"/>
      <c r="R51" s="8"/>
      <c r="S51" s="8"/>
      <c r="T51" s="8">
        <v>70</v>
      </c>
      <c r="U51" s="40">
        <f>D51*3.5+G51*3+H51*2+I51*0.5+J51*3+K51*2+L51*3+N51*1+O51*3+P51*2.5+T51*2.5</f>
        <v>1518.5</v>
      </c>
      <c r="V51" s="40">
        <v>26</v>
      </c>
      <c r="W51" s="40">
        <f t="shared" si="6"/>
        <v>58.403846153846153</v>
      </c>
      <c r="X51" s="4"/>
      <c r="Y51" s="24" t="s">
        <v>124</v>
      </c>
      <c r="Z51" s="25" t="s">
        <v>125</v>
      </c>
      <c r="AA51" s="32">
        <v>60</v>
      </c>
      <c r="AB51" s="33" t="s">
        <v>38</v>
      </c>
      <c r="AC51" s="33" t="s">
        <v>40</v>
      </c>
      <c r="AD51" s="32">
        <v>46</v>
      </c>
      <c r="AE51" s="32">
        <v>35</v>
      </c>
      <c r="AF51" s="32">
        <v>35</v>
      </c>
      <c r="AG51" s="32">
        <v>86</v>
      </c>
      <c r="AH51" s="32">
        <v>25</v>
      </c>
      <c r="AI51" s="33" t="s">
        <v>38</v>
      </c>
      <c r="AJ51" s="32">
        <v>80</v>
      </c>
      <c r="AK51" s="33" t="s">
        <v>40</v>
      </c>
      <c r="AL51" s="32">
        <v>52</v>
      </c>
      <c r="AM51" s="14"/>
      <c r="AN51" s="14"/>
      <c r="AO51" s="14"/>
      <c r="AP51" s="14"/>
      <c r="AQ51" s="14"/>
      <c r="AR51" s="14"/>
      <c r="AS51" s="14"/>
      <c r="AT51" s="39">
        <f>AA51*1.5+AC51*1+AD51*2.5+AE51*4.5+AF51*3+AG51*2+AH51*3.5+AJ51*6+AK51*1+AL51*2</f>
        <v>1481</v>
      </c>
      <c r="AU51" s="39">
        <v>27</v>
      </c>
      <c r="AV51" s="39">
        <f t="shared" si="7"/>
        <v>54.851851851851855</v>
      </c>
      <c r="AW51" s="39">
        <f t="shared" si="8"/>
        <v>2999.5</v>
      </c>
      <c r="AX51" s="39">
        <f t="shared" si="9"/>
        <v>53</v>
      </c>
      <c r="AY51" s="39">
        <f t="shared" si="10"/>
        <v>56.594339622641506</v>
      </c>
      <c r="AZ51" s="39">
        <v>0</v>
      </c>
      <c r="BA51" s="39">
        <f t="shared" si="11"/>
        <v>56.594339622641506</v>
      </c>
    </row>
    <row r="52" spans="1:53" s="1" customFormat="1" ht="13.5">
      <c r="A52" s="46">
        <v>49</v>
      </c>
      <c r="B52" s="9" t="s">
        <v>128</v>
      </c>
      <c r="C52" s="10" t="s">
        <v>129</v>
      </c>
      <c r="D52" s="8">
        <v>46</v>
      </c>
      <c r="E52" s="7" t="s">
        <v>38</v>
      </c>
      <c r="F52" s="7" t="s">
        <v>38</v>
      </c>
      <c r="G52" s="8">
        <v>62</v>
      </c>
      <c r="H52" s="8">
        <v>63</v>
      </c>
      <c r="I52" s="8">
        <v>83</v>
      </c>
      <c r="J52" s="8">
        <v>62</v>
      </c>
      <c r="K52" s="8">
        <v>78</v>
      </c>
      <c r="L52" s="8">
        <v>40</v>
      </c>
      <c r="M52" s="7" t="s">
        <v>38</v>
      </c>
      <c r="N52" s="7" t="s">
        <v>47</v>
      </c>
      <c r="O52" s="8">
        <v>60</v>
      </c>
      <c r="P52" s="8">
        <v>41</v>
      </c>
      <c r="Q52" s="8"/>
      <c r="R52" s="8"/>
      <c r="S52" s="8"/>
      <c r="T52" s="8">
        <v>51</v>
      </c>
      <c r="U52" s="40">
        <f>D52*3.5+G52*3+H52*2+I52*0.5+J52*3+K52*2+L52*3+N52*1+O52*3+P52*2.5+T52*2.5</f>
        <v>1461.5</v>
      </c>
      <c r="V52" s="40">
        <v>26</v>
      </c>
      <c r="W52" s="40">
        <f t="shared" si="6"/>
        <v>56.21153846153846</v>
      </c>
      <c r="X52" s="4"/>
      <c r="Y52" s="9" t="s">
        <v>128</v>
      </c>
      <c r="Z52" s="25" t="s">
        <v>129</v>
      </c>
      <c r="AA52" s="32">
        <v>61</v>
      </c>
      <c r="AB52" s="32">
        <v>60</v>
      </c>
      <c r="AC52" s="33" t="s">
        <v>47</v>
      </c>
      <c r="AD52" s="32">
        <v>71</v>
      </c>
      <c r="AE52" s="32">
        <v>34</v>
      </c>
      <c r="AF52" s="32">
        <v>60</v>
      </c>
      <c r="AG52" s="33" t="s">
        <v>38</v>
      </c>
      <c r="AH52" s="32">
        <v>18</v>
      </c>
      <c r="AI52" s="33" t="s">
        <v>38</v>
      </c>
      <c r="AJ52" s="32">
        <v>70</v>
      </c>
      <c r="AK52" s="33" t="s">
        <v>47</v>
      </c>
      <c r="AL52" s="32">
        <v>61</v>
      </c>
      <c r="AM52" s="14"/>
      <c r="AN52" s="14"/>
      <c r="AO52" s="14"/>
      <c r="AP52" s="14"/>
      <c r="AQ52" s="14"/>
      <c r="AR52" s="14"/>
      <c r="AS52" s="14"/>
      <c r="AT52" s="39">
        <f>AA52*1.5+AB52*2+AC52*1+AD52*2.5+AE52*4.5+AF52*3+AH52*3.5+AJ52*6+AK52*1+AL52*2</f>
        <v>1477</v>
      </c>
      <c r="AU52" s="39">
        <v>27</v>
      </c>
      <c r="AV52" s="39">
        <f t="shared" si="7"/>
        <v>54.703703703703702</v>
      </c>
      <c r="AW52" s="39">
        <f t="shared" si="8"/>
        <v>2938.5</v>
      </c>
      <c r="AX52" s="39">
        <f t="shared" si="9"/>
        <v>53</v>
      </c>
      <c r="AY52" s="39">
        <f t="shared" si="10"/>
        <v>55.443396226415096</v>
      </c>
      <c r="AZ52" s="39">
        <v>0</v>
      </c>
      <c r="BA52" s="39">
        <f t="shared" si="11"/>
        <v>55.443396226415096</v>
      </c>
    </row>
    <row r="53" spans="1:53">
      <c r="A53" s="46">
        <v>50</v>
      </c>
      <c r="B53" s="9" t="s">
        <v>126</v>
      </c>
      <c r="C53" s="10" t="s">
        <v>127</v>
      </c>
      <c r="D53" s="8">
        <v>45</v>
      </c>
      <c r="E53" s="7" t="s">
        <v>38</v>
      </c>
      <c r="F53" s="7" t="s">
        <v>38</v>
      </c>
      <c r="G53" s="8">
        <v>63</v>
      </c>
      <c r="H53" s="8">
        <v>65</v>
      </c>
      <c r="I53" s="8">
        <v>80</v>
      </c>
      <c r="J53" s="8">
        <v>66</v>
      </c>
      <c r="K53" s="8">
        <v>0</v>
      </c>
      <c r="L53" s="8">
        <v>60</v>
      </c>
      <c r="M53" s="7" t="s">
        <v>38</v>
      </c>
      <c r="N53" s="7" t="s">
        <v>47</v>
      </c>
      <c r="O53" s="8">
        <v>75</v>
      </c>
      <c r="P53" s="8">
        <v>26</v>
      </c>
      <c r="Q53" s="8"/>
      <c r="R53" s="8"/>
      <c r="S53" s="8"/>
      <c r="T53" s="8">
        <v>74</v>
      </c>
      <c r="U53" s="40">
        <f>D53*3.5+G53*3+H53*2+I53*0.5+J53*3+K53*2+L53*3+N53*1+O53*3+P53*2.5+T53*2.5</f>
        <v>1444.5</v>
      </c>
      <c r="V53" s="40">
        <v>26</v>
      </c>
      <c r="W53" s="40">
        <f t="shared" si="6"/>
        <v>55.557692307692307</v>
      </c>
      <c r="X53" s="4"/>
      <c r="Y53" s="36" t="s">
        <v>126</v>
      </c>
      <c r="Z53" s="10" t="s">
        <v>127</v>
      </c>
      <c r="AA53" s="14">
        <v>71</v>
      </c>
      <c r="AB53" s="13" t="s">
        <v>38</v>
      </c>
      <c r="AC53" s="13" t="s">
        <v>47</v>
      </c>
      <c r="AD53" s="14">
        <v>69</v>
      </c>
      <c r="AE53" s="14">
        <v>36</v>
      </c>
      <c r="AF53" s="14">
        <v>27</v>
      </c>
      <c r="AG53" s="14">
        <v>88</v>
      </c>
      <c r="AH53" s="14">
        <v>48</v>
      </c>
      <c r="AI53" s="13" t="s">
        <v>38</v>
      </c>
      <c r="AJ53" s="14">
        <v>54</v>
      </c>
      <c r="AK53" s="13" t="s">
        <v>47</v>
      </c>
      <c r="AL53" s="14">
        <v>65</v>
      </c>
      <c r="AM53" s="14"/>
      <c r="AN53" s="14"/>
      <c r="AO53" s="14"/>
      <c r="AP53" s="14"/>
      <c r="AQ53" s="14"/>
      <c r="AR53" s="14"/>
      <c r="AS53" s="14"/>
      <c r="AT53" s="39">
        <f>AA53*1.5+AC53*1+AD53*2.5+AE53*4.5+AF53*3+AG53*2+AH53*3.5+AJ53*6+AK53*1+AL53*2</f>
        <v>1470</v>
      </c>
      <c r="AU53" s="39">
        <v>27</v>
      </c>
      <c r="AV53" s="39">
        <f t="shared" si="7"/>
        <v>54.444444444444443</v>
      </c>
      <c r="AW53" s="39">
        <f t="shared" si="8"/>
        <v>2914.5</v>
      </c>
      <c r="AX53" s="39">
        <f t="shared" si="9"/>
        <v>53</v>
      </c>
      <c r="AY53" s="39">
        <f t="shared" si="10"/>
        <v>54.990566037735846</v>
      </c>
      <c r="AZ53" s="39">
        <v>0</v>
      </c>
      <c r="BA53" s="39">
        <f t="shared" si="11"/>
        <v>54.990566037735846</v>
      </c>
    </row>
    <row r="54" spans="1:53" ht="14.25" customHeight="1">
      <c r="A54" s="46">
        <v>51</v>
      </c>
      <c r="B54" s="9" t="s">
        <v>130</v>
      </c>
      <c r="C54" s="10" t="s">
        <v>131</v>
      </c>
      <c r="D54" s="8">
        <v>36</v>
      </c>
      <c r="E54" s="7" t="s">
        <v>38</v>
      </c>
      <c r="F54" s="7" t="s">
        <v>38</v>
      </c>
      <c r="G54" s="8">
        <v>48</v>
      </c>
      <c r="H54" s="8">
        <v>60</v>
      </c>
      <c r="I54" s="8">
        <v>80</v>
      </c>
      <c r="J54" s="8">
        <v>63</v>
      </c>
      <c r="K54" s="8">
        <v>82</v>
      </c>
      <c r="L54" s="8">
        <v>43</v>
      </c>
      <c r="M54" s="7" t="s">
        <v>38</v>
      </c>
      <c r="N54" s="7" t="s">
        <v>40</v>
      </c>
      <c r="O54" s="8">
        <v>64</v>
      </c>
      <c r="P54" s="8">
        <v>37</v>
      </c>
      <c r="Q54" s="8"/>
      <c r="R54" s="8"/>
      <c r="S54" s="8"/>
      <c r="T54" s="8">
        <v>64</v>
      </c>
      <c r="U54" s="40">
        <f>D54*3.5+G54*3+H54*2+I54*0.5+J54*3+K54*2+L54*3+N54*1+O54*3+P54*2.5+T54*2.5</f>
        <v>1441.5</v>
      </c>
      <c r="V54" s="40">
        <v>26</v>
      </c>
      <c r="W54" s="40">
        <f t="shared" si="6"/>
        <v>55.442307692307693</v>
      </c>
      <c r="X54" s="4"/>
      <c r="Y54" s="36" t="s">
        <v>130</v>
      </c>
      <c r="Z54" s="10" t="s">
        <v>131</v>
      </c>
      <c r="AA54" s="14">
        <v>60</v>
      </c>
      <c r="AB54" s="13" t="s">
        <v>38</v>
      </c>
      <c r="AC54" s="13" t="s">
        <v>47</v>
      </c>
      <c r="AD54" s="14">
        <v>75</v>
      </c>
      <c r="AE54" s="14">
        <v>35</v>
      </c>
      <c r="AF54" s="14">
        <v>36</v>
      </c>
      <c r="AG54" s="14">
        <v>83</v>
      </c>
      <c r="AH54" s="14">
        <v>19</v>
      </c>
      <c r="AI54" s="13" t="s">
        <v>38</v>
      </c>
      <c r="AJ54" s="14">
        <v>65</v>
      </c>
      <c r="AK54" s="13" t="s">
        <v>39</v>
      </c>
      <c r="AL54" s="14">
        <v>63</v>
      </c>
      <c r="AM54" s="14"/>
      <c r="AN54" s="14"/>
      <c r="AO54" s="14"/>
      <c r="AP54" s="14"/>
      <c r="AQ54" s="14"/>
      <c r="AR54" s="14"/>
      <c r="AS54" s="14"/>
      <c r="AT54" s="39">
        <f>AA54*1.5+AC54*1+AD54*2.5+AE54*4.5+AF54*3+AG54*2+AH54*3.5+AJ54*6+AK54*1+AL54*2</f>
        <v>1461.5</v>
      </c>
      <c r="AU54" s="39">
        <v>27</v>
      </c>
      <c r="AV54" s="39">
        <f t="shared" si="7"/>
        <v>54.129629629629626</v>
      </c>
      <c r="AW54" s="39">
        <f t="shared" si="8"/>
        <v>2903</v>
      </c>
      <c r="AX54" s="39">
        <f t="shared" si="9"/>
        <v>53</v>
      </c>
      <c r="AY54" s="39">
        <f t="shared" si="10"/>
        <v>54.773584905660378</v>
      </c>
      <c r="AZ54" s="39">
        <v>0</v>
      </c>
      <c r="BA54" s="39">
        <f t="shared" si="11"/>
        <v>54.773584905660378</v>
      </c>
    </row>
    <row r="55" spans="1:53" ht="14.25" customHeight="1">
      <c r="A55" s="46">
        <v>52</v>
      </c>
      <c r="B55" s="9" t="s">
        <v>132</v>
      </c>
      <c r="C55" s="10" t="s">
        <v>133</v>
      </c>
      <c r="D55" s="8">
        <v>48</v>
      </c>
      <c r="E55" s="7" t="s">
        <v>38</v>
      </c>
      <c r="F55" s="7" t="s">
        <v>38</v>
      </c>
      <c r="G55" s="8">
        <v>62</v>
      </c>
      <c r="H55" s="8">
        <v>77</v>
      </c>
      <c r="I55" s="8">
        <v>83</v>
      </c>
      <c r="J55" s="8">
        <v>39</v>
      </c>
      <c r="K55" s="8">
        <v>82</v>
      </c>
      <c r="L55" s="8">
        <v>47</v>
      </c>
      <c r="M55" s="8">
        <v>84</v>
      </c>
      <c r="N55" s="7" t="s">
        <v>40</v>
      </c>
      <c r="O55" s="8">
        <v>64</v>
      </c>
      <c r="P55" s="8">
        <v>29</v>
      </c>
      <c r="Q55" s="8"/>
      <c r="R55" s="8"/>
      <c r="S55" s="8"/>
      <c r="T55" s="8">
        <v>42</v>
      </c>
      <c r="U55" s="40">
        <f>D55*3.5+G55*3+H55*2+I55*0.5+J55*3+L55*3+M55*2+N55*1+O55*3+P55*2.5+T55*2.5</f>
        <v>1430</v>
      </c>
      <c r="V55" s="40">
        <v>28</v>
      </c>
      <c r="W55" s="40">
        <f t="shared" si="6"/>
        <v>51.071428571428569</v>
      </c>
      <c r="X55" s="4"/>
      <c r="Y55" s="36" t="s">
        <v>132</v>
      </c>
      <c r="Z55" s="10" t="s">
        <v>133</v>
      </c>
      <c r="AA55" s="14">
        <v>60</v>
      </c>
      <c r="AB55" s="13" t="s">
        <v>38</v>
      </c>
      <c r="AC55" s="13" t="s">
        <v>47</v>
      </c>
      <c r="AD55" s="14">
        <v>52</v>
      </c>
      <c r="AE55" s="14">
        <v>61</v>
      </c>
      <c r="AF55" s="14">
        <v>33</v>
      </c>
      <c r="AG55" s="13" t="s">
        <v>38</v>
      </c>
      <c r="AH55" s="14">
        <v>34</v>
      </c>
      <c r="AI55" s="13" t="s">
        <v>38</v>
      </c>
      <c r="AJ55" s="14">
        <v>79</v>
      </c>
      <c r="AK55" s="13" t="s">
        <v>40</v>
      </c>
      <c r="AL55" s="14">
        <v>56</v>
      </c>
      <c r="AM55" s="14"/>
      <c r="AN55" s="14"/>
      <c r="AO55" s="14"/>
      <c r="AP55" s="14"/>
      <c r="AQ55" s="14"/>
      <c r="AR55" s="14"/>
      <c r="AS55" s="14"/>
      <c r="AT55" s="39">
        <f>AA55*1.5+AC55*1+AD55*2.5+AE55*4.5+AF55*3+AH55*3.5+AJ55*6+AK55*1+AL55*2</f>
        <v>1458.5</v>
      </c>
      <c r="AU55" s="39">
        <v>25</v>
      </c>
      <c r="AV55" s="39">
        <f t="shared" si="7"/>
        <v>58.34</v>
      </c>
      <c r="AW55" s="39">
        <f t="shared" si="8"/>
        <v>2888.5</v>
      </c>
      <c r="AX55" s="39">
        <f t="shared" si="9"/>
        <v>53</v>
      </c>
      <c r="AY55" s="39">
        <f t="shared" si="10"/>
        <v>54.5</v>
      </c>
      <c r="AZ55" s="39">
        <v>0</v>
      </c>
      <c r="BA55" s="39">
        <f t="shared" si="11"/>
        <v>54.5</v>
      </c>
    </row>
    <row r="56" spans="1:53" ht="14.25" customHeight="1">
      <c r="A56" s="46">
        <v>53</v>
      </c>
      <c r="B56" s="9" t="s">
        <v>134</v>
      </c>
      <c r="C56" s="10" t="s">
        <v>135</v>
      </c>
      <c r="D56" s="8">
        <v>49</v>
      </c>
      <c r="E56" s="7" t="s">
        <v>38</v>
      </c>
      <c r="F56" s="7" t="s">
        <v>38</v>
      </c>
      <c r="G56" s="8">
        <v>67</v>
      </c>
      <c r="H56" s="8">
        <v>63</v>
      </c>
      <c r="I56" s="8">
        <v>78</v>
      </c>
      <c r="J56" s="8">
        <v>47</v>
      </c>
      <c r="K56" s="8">
        <v>60</v>
      </c>
      <c r="L56" s="8">
        <v>65</v>
      </c>
      <c r="M56" s="7" t="s">
        <v>38</v>
      </c>
      <c r="N56" s="7" t="s">
        <v>47</v>
      </c>
      <c r="O56" s="8">
        <v>63</v>
      </c>
      <c r="P56" s="8">
        <v>30</v>
      </c>
      <c r="Q56" s="8"/>
      <c r="R56" s="8"/>
      <c r="S56" s="8"/>
      <c r="T56" s="8">
        <v>42</v>
      </c>
      <c r="U56" s="40">
        <f>D56*3.5+G56*3+H56*2+I56*0.5+J56*3+K56*2+L56*3+N56*1+O56*3+P56*2.5+T56*2.5</f>
        <v>1437.5</v>
      </c>
      <c r="V56" s="40">
        <v>26</v>
      </c>
      <c r="W56" s="40">
        <f t="shared" si="6"/>
        <v>55.28846153846154</v>
      </c>
      <c r="X56" s="4"/>
      <c r="Y56" s="36" t="s">
        <v>134</v>
      </c>
      <c r="Z56" s="10" t="s">
        <v>135</v>
      </c>
      <c r="AA56" s="14">
        <v>60</v>
      </c>
      <c r="AB56" s="13" t="s">
        <v>38</v>
      </c>
      <c r="AC56" s="13" t="s">
        <v>40</v>
      </c>
      <c r="AD56" s="14">
        <v>60</v>
      </c>
      <c r="AE56" s="14">
        <v>36</v>
      </c>
      <c r="AF56" s="14">
        <v>37</v>
      </c>
      <c r="AG56" s="14">
        <v>85</v>
      </c>
      <c r="AH56" s="14">
        <v>26</v>
      </c>
      <c r="AI56" s="13" t="s">
        <v>38</v>
      </c>
      <c r="AJ56" s="14">
        <v>56</v>
      </c>
      <c r="AK56" s="13" t="s">
        <v>40</v>
      </c>
      <c r="AL56" s="14">
        <v>78</v>
      </c>
      <c r="AM56" s="14"/>
      <c r="AN56" s="14"/>
      <c r="AO56" s="14"/>
      <c r="AP56" s="14"/>
      <c r="AQ56" s="14"/>
      <c r="AR56" s="14"/>
      <c r="AS56" s="14"/>
      <c r="AT56" s="39">
        <f>AA56*1.5+AC56*1+AD56*2.5+AE56*4.5+AF56*3+AG56*2+AH56*3.5+AJ56*6+AK56*1+AL56*2</f>
        <v>1436</v>
      </c>
      <c r="AU56" s="39">
        <v>27</v>
      </c>
      <c r="AV56" s="39">
        <f t="shared" si="7"/>
        <v>53.185185185185183</v>
      </c>
      <c r="AW56" s="39">
        <f t="shared" si="8"/>
        <v>2873.5</v>
      </c>
      <c r="AX56" s="39">
        <f t="shared" si="9"/>
        <v>53</v>
      </c>
      <c r="AY56" s="39">
        <f t="shared" si="10"/>
        <v>54.216981132075475</v>
      </c>
      <c r="AZ56" s="39">
        <v>0</v>
      </c>
      <c r="BA56" s="39">
        <f t="shared" si="11"/>
        <v>54.216981132075475</v>
      </c>
    </row>
    <row r="57" spans="1:53" ht="14.25" customHeight="1">
      <c r="A57" s="46">
        <v>54</v>
      </c>
      <c r="B57" s="9" t="s">
        <v>136</v>
      </c>
      <c r="C57" s="10" t="s">
        <v>137</v>
      </c>
      <c r="D57" s="8">
        <v>60</v>
      </c>
      <c r="E57" s="8">
        <v>42</v>
      </c>
      <c r="F57" s="7" t="s">
        <v>38</v>
      </c>
      <c r="G57" s="8">
        <v>61</v>
      </c>
      <c r="H57" s="8">
        <v>80</v>
      </c>
      <c r="I57" s="8">
        <v>30</v>
      </c>
      <c r="J57" s="8">
        <v>64</v>
      </c>
      <c r="K57" s="7" t="s">
        <v>38</v>
      </c>
      <c r="L57" s="8">
        <v>63</v>
      </c>
      <c r="M57" s="7" t="s">
        <v>38</v>
      </c>
      <c r="N57" s="7" t="s">
        <v>47</v>
      </c>
      <c r="O57" s="8">
        <v>75</v>
      </c>
      <c r="P57" s="8">
        <v>34</v>
      </c>
      <c r="Q57" s="8"/>
      <c r="R57" s="8"/>
      <c r="S57" s="8"/>
      <c r="T57" s="8">
        <v>83</v>
      </c>
      <c r="U57" s="40">
        <f>D57*3.5+E57*1.5+G57*3+H57*2+I57*0.5+J57*3+L57*3+N57*1+O57*3+P57*2.5+T57*2.5</f>
        <v>1604.5</v>
      </c>
      <c r="V57" s="40">
        <v>25.5</v>
      </c>
      <c r="W57" s="40">
        <f t="shared" si="6"/>
        <v>62.921568627450981</v>
      </c>
      <c r="X57" s="4"/>
      <c r="Y57" s="36" t="s">
        <v>136</v>
      </c>
      <c r="Z57" s="10" t="s">
        <v>137</v>
      </c>
      <c r="AA57" s="14">
        <v>73</v>
      </c>
      <c r="AB57" s="14">
        <v>60</v>
      </c>
      <c r="AC57" s="13" t="s">
        <v>48</v>
      </c>
      <c r="AD57" s="14">
        <v>61</v>
      </c>
      <c r="AE57" s="14">
        <v>34</v>
      </c>
      <c r="AF57" s="14">
        <v>29</v>
      </c>
      <c r="AG57" s="13" t="s">
        <v>119</v>
      </c>
      <c r="AH57" s="14">
        <v>38</v>
      </c>
      <c r="AI57" s="13" t="s">
        <v>38</v>
      </c>
      <c r="AJ57" s="14">
        <v>50</v>
      </c>
      <c r="AK57" s="13" t="s">
        <v>48</v>
      </c>
      <c r="AL57" s="14">
        <v>61</v>
      </c>
      <c r="AM57" s="14"/>
      <c r="AN57" s="14"/>
      <c r="AO57" s="14"/>
      <c r="AP57" s="14"/>
      <c r="AQ57" s="14"/>
      <c r="AR57" s="14"/>
      <c r="AS57" s="14"/>
      <c r="AT57" s="39">
        <f>AA57*1.5+AB57*2+AC57*1+AD57*2.5+AE57*4.5+AF57*3+AG57*2+AH57*3.5+AJ57*6+AK57*1+AL57*2</f>
        <v>1307</v>
      </c>
      <c r="AU57" s="39">
        <v>29</v>
      </c>
      <c r="AV57" s="39">
        <f t="shared" si="7"/>
        <v>45.068965517241381</v>
      </c>
      <c r="AW57" s="39">
        <f t="shared" si="8"/>
        <v>2911.5</v>
      </c>
      <c r="AX57" s="39">
        <f t="shared" si="9"/>
        <v>54.5</v>
      </c>
      <c r="AY57" s="39">
        <f t="shared" si="10"/>
        <v>53.422018348623851</v>
      </c>
      <c r="AZ57" s="39">
        <v>0</v>
      </c>
      <c r="BA57" s="39">
        <f t="shared" si="11"/>
        <v>53.422018348623851</v>
      </c>
    </row>
    <row r="58" spans="1:53" ht="14.25" customHeight="1">
      <c r="A58" s="46">
        <v>55</v>
      </c>
      <c r="B58" s="9" t="s">
        <v>138</v>
      </c>
      <c r="C58" s="10" t="s">
        <v>139</v>
      </c>
      <c r="D58" s="8">
        <v>44</v>
      </c>
      <c r="E58" s="7" t="s">
        <v>38</v>
      </c>
      <c r="F58" s="7" t="s">
        <v>38</v>
      </c>
      <c r="G58" s="8">
        <v>49</v>
      </c>
      <c r="H58" s="8">
        <v>60</v>
      </c>
      <c r="I58" s="8">
        <v>78</v>
      </c>
      <c r="J58" s="8">
        <v>47</v>
      </c>
      <c r="K58" s="8">
        <v>0</v>
      </c>
      <c r="L58" s="8">
        <v>42</v>
      </c>
      <c r="M58" s="7" t="s">
        <v>38</v>
      </c>
      <c r="N58" s="7" t="s">
        <v>48</v>
      </c>
      <c r="O58" s="8">
        <v>67</v>
      </c>
      <c r="P58" s="8">
        <v>54</v>
      </c>
      <c r="Q58" s="8"/>
      <c r="R58" s="8"/>
      <c r="S58" s="8"/>
      <c r="T58" s="8">
        <v>62</v>
      </c>
      <c r="U58" s="40">
        <f>D58*3.5+G58*3+H58*2+I58*0.5+J58*3+K58*2+L58*3+N58*1+O58*3+P58*2.5+T58*2.5</f>
        <v>1283</v>
      </c>
      <c r="V58" s="40">
        <v>26</v>
      </c>
      <c r="W58" s="40">
        <f t="shared" si="6"/>
        <v>49.346153846153847</v>
      </c>
      <c r="X58" s="4"/>
      <c r="Y58" s="36" t="s">
        <v>138</v>
      </c>
      <c r="Z58" s="10" t="s">
        <v>139</v>
      </c>
      <c r="AA58" s="14">
        <v>62</v>
      </c>
      <c r="AB58" s="14">
        <v>54</v>
      </c>
      <c r="AC58" s="13" t="s">
        <v>48</v>
      </c>
      <c r="AD58" s="14">
        <v>64</v>
      </c>
      <c r="AE58" s="14">
        <v>26</v>
      </c>
      <c r="AF58" s="14">
        <v>56</v>
      </c>
      <c r="AG58" s="14">
        <v>85</v>
      </c>
      <c r="AH58" s="14">
        <v>30</v>
      </c>
      <c r="AI58" s="13" t="s">
        <v>38</v>
      </c>
      <c r="AJ58" s="14">
        <v>50</v>
      </c>
      <c r="AK58" s="13" t="s">
        <v>47</v>
      </c>
      <c r="AL58" s="14">
        <v>43</v>
      </c>
      <c r="AM58" s="14"/>
      <c r="AN58" s="14"/>
      <c r="AO58" s="14"/>
      <c r="AP58" s="14"/>
      <c r="AQ58" s="14"/>
      <c r="AR58" s="14"/>
      <c r="AS58" s="14"/>
      <c r="AT58" s="39">
        <f>AA58*1.5+AB58*2+AC58*1+AD58*2.5+AE58*4.5+AF58*3+AG58*2+AH58*3.5+AJ58*6+AK58*1+AL58*2</f>
        <v>1447</v>
      </c>
      <c r="AU58" s="39">
        <v>29</v>
      </c>
      <c r="AV58" s="39">
        <f t="shared" si="7"/>
        <v>49.896551724137929</v>
      </c>
      <c r="AW58" s="39">
        <f t="shared" si="8"/>
        <v>2730</v>
      </c>
      <c r="AX58" s="39">
        <f t="shared" si="9"/>
        <v>55</v>
      </c>
      <c r="AY58" s="39">
        <f t="shared" si="10"/>
        <v>49.636363636363633</v>
      </c>
      <c r="AZ58" s="39">
        <v>0</v>
      </c>
      <c r="BA58" s="39">
        <f t="shared" si="11"/>
        <v>49.636363636363633</v>
      </c>
    </row>
    <row r="59" spans="1:53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8"/>
      <c r="O59" s="27"/>
      <c r="P59" s="27"/>
      <c r="Q59" s="27"/>
      <c r="R59" s="27"/>
      <c r="S59" s="27"/>
      <c r="T59" s="27"/>
      <c r="U59" s="19"/>
      <c r="V59" s="18"/>
      <c r="W59" s="18"/>
      <c r="X59" s="18"/>
      <c r="Y59" s="18"/>
      <c r="Z59" s="18"/>
      <c r="AA59" s="18"/>
      <c r="AB59" s="18"/>
      <c r="AC59" s="15"/>
      <c r="AD59" s="15"/>
      <c r="AE59" s="15"/>
      <c r="AF59" s="15"/>
      <c r="AG59" s="15"/>
      <c r="AH59" s="15"/>
      <c r="AI59" s="15"/>
      <c r="AJ59" s="15"/>
    </row>
    <row r="60" spans="1:53">
      <c r="N60" s="18"/>
      <c r="O60" s="19"/>
      <c r="P60" s="19"/>
      <c r="Q60" s="19"/>
      <c r="R60" s="19"/>
      <c r="S60" s="19"/>
      <c r="T60" s="19"/>
      <c r="U60" s="19"/>
      <c r="V60" s="18"/>
      <c r="W60" s="18"/>
      <c r="X60" s="18"/>
      <c r="Y60" s="18"/>
      <c r="Z60" s="18"/>
      <c r="AA60" s="18"/>
      <c r="AB60" s="18"/>
      <c r="AC60" s="15"/>
      <c r="AD60" s="15"/>
      <c r="AE60" s="15"/>
      <c r="AF60" s="15"/>
      <c r="AG60" s="15"/>
      <c r="AH60" s="15"/>
      <c r="AI60" s="15"/>
      <c r="AJ60" s="15"/>
    </row>
    <row r="61" spans="1:53">
      <c r="N61" s="18"/>
      <c r="O61" s="19"/>
      <c r="P61" s="19"/>
      <c r="Q61" s="19"/>
      <c r="R61" s="19"/>
      <c r="S61" s="19"/>
      <c r="T61" s="19"/>
      <c r="U61" s="19"/>
      <c r="V61" s="18"/>
      <c r="W61" s="18"/>
      <c r="X61" s="18"/>
      <c r="Y61" s="18"/>
      <c r="Z61" s="18"/>
      <c r="AA61" s="18"/>
      <c r="AB61" s="18"/>
      <c r="AC61" s="15"/>
      <c r="AD61" s="15"/>
      <c r="AE61" s="15"/>
      <c r="AF61" s="15"/>
      <c r="AG61" s="15"/>
      <c r="AH61" s="15"/>
      <c r="AI61" s="15"/>
      <c r="AJ61" s="15"/>
    </row>
    <row r="62" spans="1:53">
      <c r="N62" s="18"/>
      <c r="O62" s="19"/>
      <c r="P62" s="19"/>
      <c r="Q62" s="19"/>
      <c r="R62" s="19"/>
      <c r="S62" s="19"/>
      <c r="T62" s="19"/>
      <c r="U62" s="19"/>
      <c r="V62" s="18"/>
      <c r="W62" s="18"/>
      <c r="X62" s="18"/>
      <c r="Y62" s="18"/>
      <c r="Z62" s="18"/>
      <c r="AA62" s="18"/>
      <c r="AB62" s="18"/>
      <c r="AC62" s="15"/>
      <c r="AD62" s="15"/>
      <c r="AE62" s="15"/>
      <c r="AF62" s="15"/>
      <c r="AG62" s="15"/>
      <c r="AH62" s="15"/>
      <c r="AI62" s="15"/>
      <c r="AJ62" s="15"/>
    </row>
    <row r="63" spans="1:53">
      <c r="N63" s="18"/>
      <c r="O63" s="19"/>
      <c r="P63" s="19"/>
      <c r="Q63" s="19"/>
      <c r="R63" s="19"/>
      <c r="S63" s="19"/>
      <c r="T63" s="19"/>
      <c r="U63" s="19"/>
      <c r="V63" s="18"/>
      <c r="W63" s="18"/>
      <c r="X63" s="18"/>
      <c r="Y63" s="18"/>
      <c r="Z63" s="18"/>
      <c r="AA63" s="18"/>
      <c r="AB63" s="18"/>
      <c r="AC63" s="15"/>
      <c r="AD63" s="15"/>
      <c r="AE63" s="15"/>
      <c r="AF63" s="15"/>
      <c r="AG63" s="15"/>
      <c r="AH63" s="15"/>
      <c r="AI63" s="15"/>
      <c r="AJ63" s="15"/>
    </row>
    <row r="64" spans="1:53">
      <c r="N64" s="18"/>
      <c r="O64" s="19"/>
      <c r="P64" s="19"/>
      <c r="Q64" s="19"/>
      <c r="R64" s="19"/>
      <c r="S64" s="19"/>
      <c r="T64" s="19"/>
      <c r="U64" s="19"/>
      <c r="V64" s="18"/>
      <c r="W64" s="18"/>
      <c r="X64" s="18"/>
      <c r="Y64" s="18"/>
      <c r="Z64" s="18"/>
      <c r="AA64" s="18"/>
      <c r="AB64" s="18"/>
      <c r="AC64" s="15"/>
      <c r="AD64" s="15"/>
      <c r="AE64" s="15"/>
      <c r="AF64" s="15"/>
      <c r="AG64" s="15"/>
      <c r="AH64" s="15"/>
      <c r="AI64" s="15"/>
      <c r="AJ64" s="15"/>
    </row>
    <row r="65" spans="14:28">
      <c r="N65" s="18"/>
      <c r="O65" s="19"/>
      <c r="P65" s="19"/>
      <c r="Q65" s="19"/>
      <c r="R65" s="19"/>
      <c r="S65" s="19"/>
      <c r="T65" s="19"/>
      <c r="U65" s="19"/>
      <c r="V65" s="18"/>
      <c r="W65" s="18"/>
      <c r="X65" s="18"/>
      <c r="Y65" s="18"/>
      <c r="Z65" s="18"/>
      <c r="AA65" s="18"/>
      <c r="AB65" s="18"/>
    </row>
    <row r="66" spans="14:28" ht="14.25" customHeight="1">
      <c r="N66" s="48" t="s">
        <v>140</v>
      </c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</row>
    <row r="67" spans="14:28" ht="14.25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</row>
    <row r="68" spans="14:28" ht="14.25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</row>
    <row r="69" spans="14:28" ht="14.25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</row>
    <row r="70" spans="14:28" ht="14.25" customHeight="1"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</row>
    <row r="71" spans="14:28" ht="14.25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</row>
  </sheetData>
  <sortState ref="B3:BA58">
    <sortCondition descending="1" ref="BA3:BA58"/>
  </sortState>
  <mergeCells count="3">
    <mergeCell ref="B1:W2"/>
    <mergeCell ref="N66:AB71"/>
    <mergeCell ref="Y1:AV2"/>
  </mergeCells>
  <phoneticPr fontId="4" type="noConversion"/>
  <pageMargins left="0.75" right="0.75" top="1" bottom="1" header="0.51111111111111107" footer="0.5111111111111110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lenovo</cp:lastModifiedBy>
  <cp:revision/>
  <dcterms:created xsi:type="dcterms:W3CDTF">2015-09-15T09:07:50Z</dcterms:created>
  <dcterms:modified xsi:type="dcterms:W3CDTF">2015-09-19T07:34:47Z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