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Sheet1!$X$1:$AP$59</definedName>
  </definedNames>
  <calcPr calcId="144525"/>
</workbook>
</file>

<file path=xl/sharedStrings.xml><?xml version="1.0" encoding="utf-8"?>
<sst xmlns="http://schemas.openxmlformats.org/spreadsheetml/2006/main" count="165">
  <si>
    <t>2015-2016学年第1学期班级成绩汇总表</t>
  </si>
  <si>
    <t>2015-2016学年第2学期班级成绩汇总表</t>
  </si>
  <si>
    <t>序号</t>
  </si>
  <si>
    <t>学号</t>
  </si>
  <si>
    <t>姓名</t>
  </si>
  <si>
    <t>大学物理(二)/必修课/2.5</t>
  </si>
  <si>
    <t>房屋建筑学/必修课/2.5</t>
  </si>
  <si>
    <t>工程经济学/选修课/2.5</t>
  </si>
  <si>
    <t>混凝土结构设计原理(双语I)/必修课/4</t>
  </si>
  <si>
    <t>建筑工程法规/选修课/2</t>
  </si>
  <si>
    <t>建筑设备/选修课/3</t>
  </si>
  <si>
    <t>结构力学(二)/必修课/2.5</t>
  </si>
  <si>
    <t>马克思主义基本原理概论/必修课/3</t>
  </si>
  <si>
    <t>美术欣赏/拓展选修课/2</t>
  </si>
  <si>
    <t>土木工程材料/必修课/3</t>
  </si>
  <si>
    <t>土木工程概论(双语) /必修课/2</t>
  </si>
  <si>
    <t>土木工程施工/必修课/3</t>
  </si>
  <si>
    <t>土木工程施工课程设计/实践课/1</t>
  </si>
  <si>
    <t>土质土力学/必修课/2</t>
  </si>
  <si>
    <t>音乐鉴赏/拓展选修课/2</t>
  </si>
  <si>
    <t>加权成绩1</t>
  </si>
  <si>
    <t>学分1</t>
  </si>
  <si>
    <t>综合成绩1</t>
  </si>
  <si>
    <t>大学物理(一)/必修课/2.5</t>
  </si>
  <si>
    <t>钢结构设计原理/必修课/3</t>
  </si>
  <si>
    <t>高层建筑结构设计/必修课/2</t>
  </si>
  <si>
    <t>高等数学Ⅰ(二)/必修课/6</t>
  </si>
  <si>
    <t>工程地质/必修课/1.5</t>
  </si>
  <si>
    <t>混凝土结构课程设计/实践课/1</t>
  </si>
  <si>
    <t>混凝土结构设计/必修课/3</t>
  </si>
  <si>
    <t>基础工程/选修课/2</t>
  </si>
  <si>
    <t>基础工程课程设计/实践课/1</t>
  </si>
  <si>
    <t>建筑工程CAD/选修课/4.5</t>
  </si>
  <si>
    <t>建筑工程造价/选修课/3</t>
  </si>
  <si>
    <t>建筑工程质量事故分析/选修课/1.5</t>
  </si>
  <si>
    <t>结构力学(一)/必修课/4.5</t>
  </si>
  <si>
    <t>砌体结构/必修课/2</t>
  </si>
  <si>
    <t>砌体结构课程设计/实践课/1</t>
  </si>
  <si>
    <t>加权成绩2</t>
  </si>
  <si>
    <t xml:space="preserve">学分2 </t>
  </si>
  <si>
    <t>综合成绩2</t>
  </si>
  <si>
    <t>总加权成绩</t>
  </si>
  <si>
    <t>总学分</t>
  </si>
  <si>
    <t>总综合成绩</t>
  </si>
  <si>
    <t>六级加分</t>
  </si>
  <si>
    <t>最终成绩</t>
  </si>
  <si>
    <t>130911134</t>
  </si>
  <si>
    <t>吴佳</t>
  </si>
  <si>
    <t/>
  </si>
  <si>
    <t>95</t>
  </si>
  <si>
    <t>85</t>
  </si>
  <si>
    <t>130911131</t>
  </si>
  <si>
    <t>王赛</t>
  </si>
  <si>
    <t>75</t>
  </si>
  <si>
    <t>130909232</t>
  </si>
  <si>
    <t>张飞</t>
  </si>
  <si>
    <t>65</t>
  </si>
  <si>
    <t>130911110</t>
  </si>
  <si>
    <t>黄思</t>
  </si>
  <si>
    <t>130911107</t>
  </si>
  <si>
    <t>郭君杰</t>
  </si>
  <si>
    <t>130911109</t>
  </si>
  <si>
    <t>黄磊</t>
  </si>
  <si>
    <t>130911122</t>
  </si>
  <si>
    <t>罗鑫</t>
  </si>
  <si>
    <t>130911135</t>
  </si>
  <si>
    <t>徐飞</t>
  </si>
  <si>
    <t>130911142</t>
  </si>
  <si>
    <t>于浩</t>
  </si>
  <si>
    <t>130911120</t>
  </si>
  <si>
    <t>刘阳</t>
  </si>
  <si>
    <t>130911115</t>
  </si>
  <si>
    <t>李超</t>
  </si>
  <si>
    <t>130911133</t>
  </si>
  <si>
    <t>王宇飞</t>
  </si>
  <si>
    <t>130911145</t>
  </si>
  <si>
    <t>张玉龙</t>
  </si>
  <si>
    <t>130911132</t>
  </si>
  <si>
    <t>王晓东</t>
  </si>
  <si>
    <t>130911105</t>
  </si>
  <si>
    <t>董一博</t>
  </si>
  <si>
    <t>130911148</t>
  </si>
  <si>
    <t>朱旭</t>
  </si>
  <si>
    <t>130911119</t>
  </si>
  <si>
    <t>刘若望</t>
  </si>
  <si>
    <t>130911121</t>
  </si>
  <si>
    <t>卢从文</t>
  </si>
  <si>
    <t>130911143</t>
  </si>
  <si>
    <t>袁永山</t>
  </si>
  <si>
    <t>130911125</t>
  </si>
  <si>
    <t>彭晓楦</t>
  </si>
  <si>
    <t>130911144</t>
  </si>
  <si>
    <t>张献威</t>
  </si>
  <si>
    <t>130911139</t>
  </si>
  <si>
    <t>杨岭</t>
  </si>
  <si>
    <t>130911137</t>
  </si>
  <si>
    <t>杨彪</t>
  </si>
  <si>
    <t>130910222</t>
  </si>
  <si>
    <t>汪海兵</t>
  </si>
  <si>
    <t>130911114</t>
  </si>
  <si>
    <t>晋贺伟</t>
  </si>
  <si>
    <t>130911124</t>
  </si>
  <si>
    <t>梅延拓</t>
  </si>
  <si>
    <t>131106133</t>
  </si>
  <si>
    <t>张高强</t>
  </si>
  <si>
    <t>130911106</t>
  </si>
  <si>
    <t>杜从铭</t>
  </si>
  <si>
    <t>130911138</t>
  </si>
  <si>
    <t>杨磊</t>
  </si>
  <si>
    <t>130911141</t>
  </si>
  <si>
    <t>杨亚杰</t>
  </si>
  <si>
    <t>130911113</t>
  </si>
  <si>
    <t>金鑫</t>
  </si>
  <si>
    <t>130911127</t>
  </si>
  <si>
    <t>齐光耀</t>
  </si>
  <si>
    <t>130911116</t>
  </si>
  <si>
    <t>李家安</t>
  </si>
  <si>
    <t>130911147</t>
  </si>
  <si>
    <t>赵麒磊</t>
  </si>
  <si>
    <t>130911112</t>
  </si>
  <si>
    <t>贾子豪</t>
  </si>
  <si>
    <t>130911126</t>
  </si>
  <si>
    <t>浦乔榆</t>
  </si>
  <si>
    <t>130911129</t>
  </si>
  <si>
    <t>王贺理</t>
  </si>
  <si>
    <t>130911130</t>
  </si>
  <si>
    <t>王明</t>
  </si>
  <si>
    <t>130911128</t>
  </si>
  <si>
    <t>沈洪安</t>
  </si>
  <si>
    <t>130911103</t>
  </si>
  <si>
    <t>丁坤磊</t>
  </si>
  <si>
    <t>130911136</t>
  </si>
  <si>
    <t>薛依林</t>
  </si>
  <si>
    <t>130911146</t>
  </si>
  <si>
    <t>赵占营</t>
  </si>
  <si>
    <t>130911108</t>
  </si>
  <si>
    <t>韩南臻</t>
  </si>
  <si>
    <t>130911118</t>
  </si>
  <si>
    <t>刘铭洋</t>
  </si>
  <si>
    <t>130911104</t>
  </si>
  <si>
    <t>董文豪</t>
  </si>
  <si>
    <t>130911102</t>
  </si>
  <si>
    <t>陈鹏</t>
  </si>
  <si>
    <t>130911123</t>
  </si>
  <si>
    <t>马凯</t>
  </si>
  <si>
    <t>130911140</t>
  </si>
  <si>
    <t>杨新飞</t>
  </si>
  <si>
    <t>130911101</t>
  </si>
  <si>
    <t>陈程</t>
  </si>
  <si>
    <t>130409126</t>
  </si>
  <si>
    <t>吴鹏臻</t>
  </si>
  <si>
    <t>130911117</t>
  </si>
  <si>
    <t>李涛</t>
  </si>
  <si>
    <t>130911111</t>
  </si>
  <si>
    <t>贾学培</t>
  </si>
  <si>
    <t>130910135</t>
  </si>
  <si>
    <t>张山</t>
  </si>
  <si>
    <t>130911149</t>
  </si>
  <si>
    <t>杨岩</t>
  </si>
  <si>
    <t>131107151</t>
  </si>
  <si>
    <t>赵路</t>
  </si>
  <si>
    <t>0</t>
  </si>
  <si>
    <t>55</t>
  </si>
  <si>
    <t>130910119</t>
  </si>
  <si>
    <t>裴俊伟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</si>
</sst>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59"/>
  <sheetViews>
    <sheetView tabSelected="1" topLeftCell="W1" workbookViewId="0">
      <selection activeCell="AQ4" sqref="AQ4"/>
    </sheetView>
  </sheetViews>
  <sheetFormatPr defaultColWidth="9" defaultRowHeight="14.4"/>
  <cols>
    <col min="1" max="1" width="3.62962962962963" style="1" customWidth="1"/>
    <col min="2" max="2" width="9.55555555555556" style="2" customWidth="1"/>
    <col min="3" max="3" width="7" style="2" customWidth="1"/>
    <col min="4" max="22" width="10.4444444444444" style="2" customWidth="1"/>
    <col min="24" max="24" width="10.8888888888889" customWidth="1"/>
    <col min="42" max="42" width="11.2222222222222" customWidth="1"/>
    <col min="43" max="44" width="11" customWidth="1"/>
    <col min="45" max="45" width="12.5555555555556" customWidth="1"/>
    <col min="46" max="46" width="10.3333333333333" customWidth="1"/>
    <col min="47" max="47" width="13" customWidth="1"/>
    <col min="49" max="49" width="12.8888888888889"/>
  </cols>
  <sheetData>
    <row r="1" spans="1:4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X1" s="4" t="s">
        <v>1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ht="51" customHeight="1" spans="1:4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2" t="s">
        <v>20</v>
      </c>
      <c r="T3" s="12" t="s">
        <v>21</v>
      </c>
      <c r="U3" s="13" t="s">
        <v>22</v>
      </c>
      <c r="V3" s="14"/>
      <c r="X3" s="6" t="s">
        <v>3</v>
      </c>
      <c r="Y3" s="6" t="s">
        <v>4</v>
      </c>
      <c r="Z3" s="6" t="s">
        <v>23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32</v>
      </c>
      <c r="AJ3" s="6" t="s">
        <v>33</v>
      </c>
      <c r="AK3" s="6" t="s">
        <v>34</v>
      </c>
      <c r="AL3" s="6" t="s">
        <v>35</v>
      </c>
      <c r="AM3" s="6" t="s">
        <v>36</v>
      </c>
      <c r="AN3" s="6" t="s">
        <v>37</v>
      </c>
      <c r="AO3" s="6" t="s">
        <v>19</v>
      </c>
      <c r="AP3" s="16" t="s">
        <v>38</v>
      </c>
      <c r="AQ3" s="16" t="s">
        <v>39</v>
      </c>
      <c r="AR3" s="16" t="s">
        <v>40</v>
      </c>
      <c r="AS3" s="16" t="s">
        <v>41</v>
      </c>
      <c r="AT3" s="16" t="s">
        <v>42</v>
      </c>
      <c r="AU3" s="16" t="s">
        <v>43</v>
      </c>
      <c r="AV3" s="17" t="s">
        <v>44</v>
      </c>
      <c r="AW3" s="17" t="s">
        <v>45</v>
      </c>
    </row>
    <row r="4" spans="1:49">
      <c r="A4" s="7">
        <v>1</v>
      </c>
      <c r="B4" s="20" t="s">
        <v>46</v>
      </c>
      <c r="C4" s="20" t="s">
        <v>47</v>
      </c>
      <c r="D4" s="21" t="s">
        <v>48</v>
      </c>
      <c r="E4" s="21" t="s">
        <v>48</v>
      </c>
      <c r="F4" s="9">
        <v>91</v>
      </c>
      <c r="G4" s="9">
        <v>85</v>
      </c>
      <c r="H4" s="9">
        <v>88</v>
      </c>
      <c r="I4" s="9">
        <v>90</v>
      </c>
      <c r="J4" s="9">
        <v>87</v>
      </c>
      <c r="K4" s="21" t="s">
        <v>48</v>
      </c>
      <c r="L4" s="21" t="s">
        <v>48</v>
      </c>
      <c r="M4" s="21" t="s">
        <v>48</v>
      </c>
      <c r="N4" s="21" t="s">
        <v>48</v>
      </c>
      <c r="O4" s="9">
        <v>94</v>
      </c>
      <c r="P4" s="21" t="s">
        <v>49</v>
      </c>
      <c r="Q4" s="9">
        <v>88</v>
      </c>
      <c r="R4" s="21" t="s">
        <v>48</v>
      </c>
      <c r="S4" s="8">
        <f>F4*2.5+G4*4+H4*2+I4*3+J4*2.5+O4*3+P4*1+Q4*2</f>
        <v>1784</v>
      </c>
      <c r="T4" s="8">
        <f>2.5+4+2+3+2.5+3+1+2</f>
        <v>20</v>
      </c>
      <c r="U4" s="8">
        <f>S4/T4</f>
        <v>89.2</v>
      </c>
      <c r="V4" s="15"/>
      <c r="X4" s="20" t="s">
        <v>46</v>
      </c>
      <c r="Y4" s="20" t="s">
        <v>47</v>
      </c>
      <c r="Z4" s="21" t="s">
        <v>48</v>
      </c>
      <c r="AA4" s="9">
        <v>92</v>
      </c>
      <c r="AB4" s="9">
        <v>98</v>
      </c>
      <c r="AC4" s="21" t="s">
        <v>48</v>
      </c>
      <c r="AD4" s="21" t="s">
        <v>48</v>
      </c>
      <c r="AE4" s="21" t="s">
        <v>49</v>
      </c>
      <c r="AF4" s="21" t="s">
        <v>50</v>
      </c>
      <c r="AG4" s="9">
        <v>89</v>
      </c>
      <c r="AH4" s="21" t="s">
        <v>50</v>
      </c>
      <c r="AI4" s="21" t="s">
        <v>49</v>
      </c>
      <c r="AJ4" s="9">
        <v>95</v>
      </c>
      <c r="AK4" s="9">
        <v>89</v>
      </c>
      <c r="AL4" s="21" t="s">
        <v>48</v>
      </c>
      <c r="AM4" s="9">
        <v>86</v>
      </c>
      <c r="AN4" s="21" t="s">
        <v>49</v>
      </c>
      <c r="AO4" s="21" t="s">
        <v>48</v>
      </c>
      <c r="AP4" s="18">
        <f>AA4*3+AB4*2+AE4+AF4*3+AG4*2+AH4+AI4*4.5+AJ4*3+AK4*1.5+AM4*2+AN4</f>
        <v>2198</v>
      </c>
      <c r="AQ4" s="18">
        <f>3+2+1+3+2+1+4.5+3+1.5+2+1</f>
        <v>24</v>
      </c>
      <c r="AR4" s="18">
        <f>AP4/AQ4</f>
        <v>91.5833333333333</v>
      </c>
      <c r="AS4" s="18">
        <f>S4+AP4</f>
        <v>3982</v>
      </c>
      <c r="AT4" s="18">
        <f>T4+AQ4</f>
        <v>44</v>
      </c>
      <c r="AU4" s="18">
        <f>AS4/AT4</f>
        <v>90.5</v>
      </c>
      <c r="AV4" s="19">
        <f>0</f>
        <v>0</v>
      </c>
      <c r="AW4" s="19">
        <f>AU4+AV4</f>
        <v>90.5</v>
      </c>
    </row>
    <row r="5" spans="1:49">
      <c r="A5" s="7">
        <v>2</v>
      </c>
      <c r="B5" s="20" t="s">
        <v>51</v>
      </c>
      <c r="C5" s="20" t="s">
        <v>52</v>
      </c>
      <c r="D5" s="21" t="s">
        <v>48</v>
      </c>
      <c r="E5" s="21" t="s">
        <v>48</v>
      </c>
      <c r="F5" s="9">
        <v>89</v>
      </c>
      <c r="G5" s="9">
        <v>82</v>
      </c>
      <c r="H5" s="9">
        <v>67</v>
      </c>
      <c r="I5" s="9">
        <v>91</v>
      </c>
      <c r="J5" s="9">
        <v>95</v>
      </c>
      <c r="K5" s="21" t="s">
        <v>48</v>
      </c>
      <c r="L5" s="21" t="s">
        <v>48</v>
      </c>
      <c r="M5" s="21" t="s">
        <v>48</v>
      </c>
      <c r="N5" s="21" t="s">
        <v>48</v>
      </c>
      <c r="O5" s="9">
        <v>93</v>
      </c>
      <c r="P5" s="21" t="s">
        <v>49</v>
      </c>
      <c r="Q5" s="9">
        <v>81</v>
      </c>
      <c r="R5" s="21" t="s">
        <v>48</v>
      </c>
      <c r="S5" s="8">
        <f>F5*2.5+G5*4+H5*2+I5*3+J5*2.5+O5*3+P5*1+Q5*2</f>
        <v>1731</v>
      </c>
      <c r="T5" s="8">
        <f>2.5+4+2+3+2.5+3+1+2</f>
        <v>20</v>
      </c>
      <c r="U5" s="8">
        <f>S5/T5</f>
        <v>86.55</v>
      </c>
      <c r="V5" s="15"/>
      <c r="X5" s="20" t="s">
        <v>51</v>
      </c>
      <c r="Y5" s="20" t="s">
        <v>52</v>
      </c>
      <c r="Z5" s="21" t="s">
        <v>48</v>
      </c>
      <c r="AA5" s="9">
        <v>90</v>
      </c>
      <c r="AB5" s="9">
        <v>97</v>
      </c>
      <c r="AC5" s="21" t="s">
        <v>48</v>
      </c>
      <c r="AD5" s="21" t="s">
        <v>48</v>
      </c>
      <c r="AE5" s="21" t="s">
        <v>48</v>
      </c>
      <c r="AF5" s="21" t="s">
        <v>49</v>
      </c>
      <c r="AG5" s="9">
        <v>93</v>
      </c>
      <c r="AH5" s="21" t="s">
        <v>50</v>
      </c>
      <c r="AI5" s="21" t="s">
        <v>49</v>
      </c>
      <c r="AJ5" s="9">
        <v>83</v>
      </c>
      <c r="AK5" s="9">
        <v>88</v>
      </c>
      <c r="AL5" s="21" t="s">
        <v>48</v>
      </c>
      <c r="AM5" s="9">
        <v>79</v>
      </c>
      <c r="AN5" s="21" t="s">
        <v>53</v>
      </c>
      <c r="AO5" s="21" t="s">
        <v>48</v>
      </c>
      <c r="AP5" s="18">
        <f>AA5*3+AB5*2++AF5*3+AG5*2+AH5+AI5*4.5+AJ5*3+AK5*1.5+AM5*2+AN5</f>
        <v>2061.5</v>
      </c>
      <c r="AQ5" s="18">
        <f>3+2+3+2+1+4.5+3+1.5+2+1</f>
        <v>23</v>
      </c>
      <c r="AR5" s="18">
        <f>AP5/AQ5</f>
        <v>89.6304347826087</v>
      </c>
      <c r="AS5" s="18">
        <f>S5+AP5</f>
        <v>3792.5</v>
      </c>
      <c r="AT5" s="18">
        <f>T5+AQ5</f>
        <v>43</v>
      </c>
      <c r="AU5" s="18">
        <f>AS5/AT5</f>
        <v>88.1976744186046</v>
      </c>
      <c r="AV5" s="19">
        <f>0</f>
        <v>0</v>
      </c>
      <c r="AW5" s="19">
        <f>AU5+AV5</f>
        <v>88.1976744186046</v>
      </c>
    </row>
    <row r="6" spans="1:49">
      <c r="A6" s="7">
        <v>3</v>
      </c>
      <c r="B6" s="20" t="s">
        <v>54</v>
      </c>
      <c r="C6" s="21" t="s">
        <v>55</v>
      </c>
      <c r="D6" s="21" t="s">
        <v>48</v>
      </c>
      <c r="E6" s="21" t="s">
        <v>48</v>
      </c>
      <c r="F6" s="9">
        <v>88</v>
      </c>
      <c r="G6" s="9">
        <v>91</v>
      </c>
      <c r="H6" s="9">
        <v>84</v>
      </c>
      <c r="I6" s="9">
        <v>87</v>
      </c>
      <c r="J6" s="9">
        <v>92</v>
      </c>
      <c r="K6" s="21" t="s">
        <v>48</v>
      </c>
      <c r="L6" s="21" t="s">
        <v>48</v>
      </c>
      <c r="M6" s="21" t="s">
        <v>48</v>
      </c>
      <c r="N6" s="21" t="s">
        <v>48</v>
      </c>
      <c r="O6" s="9">
        <v>83</v>
      </c>
      <c r="P6" s="21" t="s">
        <v>53</v>
      </c>
      <c r="Q6" s="9">
        <v>70</v>
      </c>
      <c r="R6" s="21" t="s">
        <v>48</v>
      </c>
      <c r="S6" s="8">
        <f>F6*2.5+G6*4+H6*2+I6*3+J6*2.5+O6*3+P6*1+Q6*2</f>
        <v>1707</v>
      </c>
      <c r="T6" s="8">
        <f>2.5+4+2+3+2.5+3+1+2</f>
        <v>20</v>
      </c>
      <c r="U6" s="8">
        <f>S6/T6</f>
        <v>85.35</v>
      </c>
      <c r="V6" s="15"/>
      <c r="X6" s="20" t="s">
        <v>54</v>
      </c>
      <c r="Y6" s="20" t="s">
        <v>55</v>
      </c>
      <c r="Z6" s="21" t="s">
        <v>48</v>
      </c>
      <c r="AA6" s="9">
        <v>87</v>
      </c>
      <c r="AB6" s="9">
        <v>98</v>
      </c>
      <c r="AC6" s="21" t="s">
        <v>48</v>
      </c>
      <c r="AD6" s="9">
        <v>79</v>
      </c>
      <c r="AE6" s="21" t="s">
        <v>50</v>
      </c>
      <c r="AF6" s="21" t="s">
        <v>50</v>
      </c>
      <c r="AG6" s="9">
        <v>89</v>
      </c>
      <c r="AH6" s="21" t="s">
        <v>49</v>
      </c>
      <c r="AI6" s="21" t="s">
        <v>49</v>
      </c>
      <c r="AJ6" s="9">
        <v>92</v>
      </c>
      <c r="AK6" s="9">
        <v>88</v>
      </c>
      <c r="AL6" s="21" t="s">
        <v>48</v>
      </c>
      <c r="AM6" s="9">
        <v>82</v>
      </c>
      <c r="AN6" s="21" t="s">
        <v>56</v>
      </c>
      <c r="AO6" s="21" t="s">
        <v>48</v>
      </c>
      <c r="AP6" s="18">
        <f>AA6*3+AB6*2+AD6*1.5+AE6+AF6*3+AG6*2+AH6+AI6*4.5+AJ6*3+AK6*1.5+AM6*2+AN6</f>
        <v>2253</v>
      </c>
      <c r="AQ6">
        <v>25.5</v>
      </c>
      <c r="AR6" s="18">
        <f>AP6/AQ6</f>
        <v>88.3529411764706</v>
      </c>
      <c r="AS6" s="18">
        <f>S6+AP6</f>
        <v>3960</v>
      </c>
      <c r="AT6" s="18">
        <f>T6+AQ6</f>
        <v>45.5</v>
      </c>
      <c r="AU6" s="18">
        <f>AS6/AT6</f>
        <v>87.032967032967</v>
      </c>
      <c r="AV6" s="19">
        <f>0</f>
        <v>0</v>
      </c>
      <c r="AW6" s="19">
        <f>AU6+AV6</f>
        <v>87.032967032967</v>
      </c>
    </row>
    <row r="7" spans="1:49">
      <c r="A7" s="7">
        <v>4</v>
      </c>
      <c r="B7" s="20" t="s">
        <v>57</v>
      </c>
      <c r="C7" s="20" t="s">
        <v>58</v>
      </c>
      <c r="D7" s="21" t="s">
        <v>48</v>
      </c>
      <c r="E7" s="21" t="s">
        <v>48</v>
      </c>
      <c r="F7" s="9">
        <v>77</v>
      </c>
      <c r="G7" s="9">
        <v>83</v>
      </c>
      <c r="H7" s="9">
        <v>69</v>
      </c>
      <c r="I7" s="9">
        <v>90</v>
      </c>
      <c r="J7" s="9">
        <v>92</v>
      </c>
      <c r="K7" s="21" t="s">
        <v>48</v>
      </c>
      <c r="L7" s="21" t="s">
        <v>48</v>
      </c>
      <c r="M7" s="21" t="s">
        <v>48</v>
      </c>
      <c r="N7" s="21" t="s">
        <v>48</v>
      </c>
      <c r="O7" s="9">
        <v>93</v>
      </c>
      <c r="P7" s="21" t="s">
        <v>50</v>
      </c>
      <c r="Q7" s="9">
        <v>83</v>
      </c>
      <c r="R7" s="21" t="s">
        <v>48</v>
      </c>
      <c r="S7" s="8">
        <f>F7*2.5+G7*4+H7*2+I7*3+J7*2.5+O7*3+P7*1+Q7*2</f>
        <v>1692.5</v>
      </c>
      <c r="T7" s="8">
        <f>2.5+4+2+3+2.5+3+1+2</f>
        <v>20</v>
      </c>
      <c r="U7" s="8">
        <f>S7/T7</f>
        <v>84.625</v>
      </c>
      <c r="V7" s="15"/>
      <c r="X7" s="20" t="s">
        <v>57</v>
      </c>
      <c r="Y7" s="20" t="s">
        <v>58</v>
      </c>
      <c r="Z7" s="21" t="s">
        <v>48</v>
      </c>
      <c r="AA7" s="9">
        <v>90</v>
      </c>
      <c r="AB7" s="9">
        <v>97</v>
      </c>
      <c r="AC7" s="21" t="s">
        <v>48</v>
      </c>
      <c r="AD7" s="21" t="s">
        <v>48</v>
      </c>
      <c r="AE7" s="21" t="s">
        <v>53</v>
      </c>
      <c r="AF7" s="21" t="s">
        <v>50</v>
      </c>
      <c r="AG7" s="9">
        <v>92</v>
      </c>
      <c r="AH7" s="21" t="s">
        <v>49</v>
      </c>
      <c r="AI7" s="21" t="s">
        <v>49</v>
      </c>
      <c r="AJ7" s="9">
        <v>70</v>
      </c>
      <c r="AK7" s="9">
        <v>91</v>
      </c>
      <c r="AL7" s="21" t="s">
        <v>48</v>
      </c>
      <c r="AM7" s="9">
        <v>83</v>
      </c>
      <c r="AN7" s="21" t="s">
        <v>50</v>
      </c>
      <c r="AO7" s="21" t="s">
        <v>48</v>
      </c>
      <c r="AP7" s="18">
        <f>AA7*3+AB7*2+AE7+AF7*3+AG7*2+AH7+AI7*4.5+AJ7*3+AK7*1.5+AM7*2+AN7</f>
        <v>2098</v>
      </c>
      <c r="AQ7" s="18">
        <f>3+2+1+3+2+1+4.5+3+1.5+2+1</f>
        <v>24</v>
      </c>
      <c r="AR7" s="18">
        <f>AP7/AQ7</f>
        <v>87.4166666666667</v>
      </c>
      <c r="AS7" s="18">
        <f>S7+AP7</f>
        <v>3790.5</v>
      </c>
      <c r="AT7" s="18">
        <f>T7+AQ7</f>
        <v>44</v>
      </c>
      <c r="AU7" s="18">
        <f>AS7/AT7</f>
        <v>86.1477272727273</v>
      </c>
      <c r="AV7" s="19">
        <f>0</f>
        <v>0</v>
      </c>
      <c r="AW7" s="19">
        <f>AU7+AV7</f>
        <v>86.1477272727273</v>
      </c>
    </row>
    <row r="8" spans="1:49">
      <c r="A8" s="7">
        <v>5</v>
      </c>
      <c r="B8" s="20" t="s">
        <v>59</v>
      </c>
      <c r="C8" s="20" t="s">
        <v>60</v>
      </c>
      <c r="D8" s="21" t="s">
        <v>48</v>
      </c>
      <c r="E8" s="21" t="s">
        <v>48</v>
      </c>
      <c r="F8" s="9">
        <v>79</v>
      </c>
      <c r="G8" s="9">
        <v>89</v>
      </c>
      <c r="H8" s="9">
        <v>67</v>
      </c>
      <c r="I8" s="9">
        <v>85</v>
      </c>
      <c r="J8" s="9">
        <v>86</v>
      </c>
      <c r="K8" s="21" t="s">
        <v>48</v>
      </c>
      <c r="L8" s="21" t="s">
        <v>48</v>
      </c>
      <c r="M8" s="21" t="s">
        <v>48</v>
      </c>
      <c r="N8" s="21" t="s">
        <v>48</v>
      </c>
      <c r="O8" s="9">
        <v>89</v>
      </c>
      <c r="P8" s="21" t="s">
        <v>53</v>
      </c>
      <c r="Q8" s="9">
        <v>81</v>
      </c>
      <c r="R8" s="21" t="s">
        <v>48</v>
      </c>
      <c r="S8" s="8">
        <f>F8*2.5+G8*4+H8*2+I8*3+J8*2.5+O8*3+P8*1+Q8*2</f>
        <v>1661.5</v>
      </c>
      <c r="T8" s="8">
        <f>2.5+4+2+3+2.5+3+1+2</f>
        <v>20</v>
      </c>
      <c r="U8" s="8">
        <f>S8/T8</f>
        <v>83.075</v>
      </c>
      <c r="V8" s="15"/>
      <c r="X8" s="20" t="s">
        <v>59</v>
      </c>
      <c r="Y8" s="20" t="s">
        <v>60</v>
      </c>
      <c r="Z8" s="21" t="s">
        <v>48</v>
      </c>
      <c r="AA8" s="9">
        <v>89</v>
      </c>
      <c r="AB8" s="9">
        <v>92</v>
      </c>
      <c r="AC8" s="21" t="s">
        <v>48</v>
      </c>
      <c r="AD8" s="21" t="s">
        <v>48</v>
      </c>
      <c r="AE8" s="21" t="s">
        <v>53</v>
      </c>
      <c r="AF8" s="21" t="s">
        <v>50</v>
      </c>
      <c r="AG8" s="9">
        <v>92</v>
      </c>
      <c r="AH8" s="21" t="s">
        <v>49</v>
      </c>
      <c r="AI8" s="21" t="s">
        <v>49</v>
      </c>
      <c r="AJ8" s="9">
        <v>78</v>
      </c>
      <c r="AK8" s="9">
        <v>88</v>
      </c>
      <c r="AL8" s="21" t="s">
        <v>48</v>
      </c>
      <c r="AM8" s="9">
        <v>71</v>
      </c>
      <c r="AN8" s="21" t="s">
        <v>50</v>
      </c>
      <c r="AO8" s="21" t="s">
        <v>48</v>
      </c>
      <c r="AP8" s="18">
        <f>AA8*3+AB8*2+AE8+AF8*3+AG8*2+AH8+AI8*4.5+AJ8*3+AK8*1.5+AM8*2+AN8</f>
        <v>2080.5</v>
      </c>
      <c r="AQ8" s="18">
        <f>3+2+1+3+2+1+4.5+3+1.5+2+1</f>
        <v>24</v>
      </c>
      <c r="AR8" s="18">
        <f>AP8/AQ8</f>
        <v>86.6875</v>
      </c>
      <c r="AS8" s="18">
        <f>S8+AP8</f>
        <v>3742</v>
      </c>
      <c r="AT8" s="18">
        <f>T8+AQ8</f>
        <v>44</v>
      </c>
      <c r="AU8" s="18">
        <f>AS8/AT8</f>
        <v>85.0454545454545</v>
      </c>
      <c r="AV8" s="19">
        <f>0</f>
        <v>0</v>
      </c>
      <c r="AW8" s="19">
        <f>AU8+AV8</f>
        <v>85.0454545454545</v>
      </c>
    </row>
    <row r="9" spans="1:49">
      <c r="A9" s="7">
        <v>6</v>
      </c>
      <c r="B9" s="20" t="s">
        <v>61</v>
      </c>
      <c r="C9" s="20" t="s">
        <v>62</v>
      </c>
      <c r="D9" s="21" t="s">
        <v>48</v>
      </c>
      <c r="E9" s="21" t="s">
        <v>48</v>
      </c>
      <c r="F9" s="9">
        <v>76</v>
      </c>
      <c r="G9" s="9">
        <v>80</v>
      </c>
      <c r="H9" s="9">
        <v>68</v>
      </c>
      <c r="I9" s="9">
        <v>83</v>
      </c>
      <c r="J9" s="9">
        <v>88</v>
      </c>
      <c r="K9" s="21" t="s">
        <v>48</v>
      </c>
      <c r="L9" s="21" t="s">
        <v>48</v>
      </c>
      <c r="M9" s="21" t="s">
        <v>48</v>
      </c>
      <c r="N9" s="21" t="s">
        <v>48</v>
      </c>
      <c r="O9" s="9">
        <v>87</v>
      </c>
      <c r="P9" s="21" t="s">
        <v>53</v>
      </c>
      <c r="Q9" s="9">
        <v>71</v>
      </c>
      <c r="R9" s="21" t="s">
        <v>48</v>
      </c>
      <c r="S9" s="8">
        <f>F9*2.5+G9*4+H9*2+I9*3+J9*2.5+O9*3+P9*1+Q9*2</f>
        <v>1593</v>
      </c>
      <c r="T9" s="8">
        <f>2.5+4+2+3+2.5+3+1+2</f>
        <v>20</v>
      </c>
      <c r="U9" s="8">
        <f>S9/T9</f>
        <v>79.65</v>
      </c>
      <c r="V9" s="15"/>
      <c r="X9" s="20" t="s">
        <v>61</v>
      </c>
      <c r="Y9" s="20" t="s">
        <v>62</v>
      </c>
      <c r="Z9" s="21" t="s">
        <v>48</v>
      </c>
      <c r="AA9" s="9">
        <v>87</v>
      </c>
      <c r="AB9" s="9">
        <v>93</v>
      </c>
      <c r="AC9" s="21" t="s">
        <v>48</v>
      </c>
      <c r="AD9" s="21" t="s">
        <v>48</v>
      </c>
      <c r="AE9" s="21" t="s">
        <v>53</v>
      </c>
      <c r="AF9" s="21" t="s">
        <v>49</v>
      </c>
      <c r="AG9" s="9">
        <v>92</v>
      </c>
      <c r="AH9" s="21" t="s">
        <v>50</v>
      </c>
      <c r="AI9" s="21" t="s">
        <v>50</v>
      </c>
      <c r="AJ9" s="9">
        <v>73</v>
      </c>
      <c r="AK9" s="9">
        <v>84</v>
      </c>
      <c r="AL9" s="21" t="s">
        <v>48</v>
      </c>
      <c r="AM9" s="9">
        <v>86</v>
      </c>
      <c r="AN9" s="21" t="s">
        <v>53</v>
      </c>
      <c r="AO9" s="21" t="s">
        <v>48</v>
      </c>
      <c r="AP9" s="18">
        <f>AA9*3+AB9*2+AE9+AF9*3+AG9*2+AH9+AI9*4.5+AJ9*3+AK9*1.5+AM9*2+AN9</f>
        <v>2050.5</v>
      </c>
      <c r="AQ9" s="18">
        <f>3+2+1+3+2+1+4.5+3+1.5+2+1</f>
        <v>24</v>
      </c>
      <c r="AR9" s="18">
        <f>AP9/AQ9</f>
        <v>85.4375</v>
      </c>
      <c r="AS9" s="18">
        <f>S9+AP9</f>
        <v>3643.5</v>
      </c>
      <c r="AT9" s="18">
        <f>T9+AQ9</f>
        <v>44</v>
      </c>
      <c r="AU9" s="18">
        <f>AS9/AT9</f>
        <v>82.8068181818182</v>
      </c>
      <c r="AV9" s="19">
        <f>0</f>
        <v>0</v>
      </c>
      <c r="AW9" s="19">
        <f>AU9+AV9</f>
        <v>82.8068181818182</v>
      </c>
    </row>
    <row r="10" spans="1:49">
      <c r="A10" s="7">
        <v>7</v>
      </c>
      <c r="B10" s="20" t="s">
        <v>63</v>
      </c>
      <c r="C10" s="20" t="s">
        <v>64</v>
      </c>
      <c r="D10" s="21" t="s">
        <v>48</v>
      </c>
      <c r="E10" s="21" t="s">
        <v>48</v>
      </c>
      <c r="F10" s="9">
        <v>80</v>
      </c>
      <c r="G10" s="9">
        <v>87</v>
      </c>
      <c r="H10" s="9">
        <v>82</v>
      </c>
      <c r="I10" s="9">
        <v>71</v>
      </c>
      <c r="J10" s="9">
        <v>94</v>
      </c>
      <c r="K10" s="21" t="s">
        <v>48</v>
      </c>
      <c r="L10" s="21" t="s">
        <v>48</v>
      </c>
      <c r="M10" s="21" t="s">
        <v>48</v>
      </c>
      <c r="N10" s="21" t="s">
        <v>48</v>
      </c>
      <c r="O10" s="9">
        <v>72</v>
      </c>
      <c r="P10" s="21" t="s">
        <v>50</v>
      </c>
      <c r="Q10" s="9">
        <v>69</v>
      </c>
      <c r="R10" s="21" t="s">
        <v>48</v>
      </c>
      <c r="S10" s="8">
        <f>F10*2.5+G10*4+H10*2+I10*3+J10*2.5+O10*3+P10*1+Q10*2</f>
        <v>1599</v>
      </c>
      <c r="T10" s="8">
        <f>2.5+4+2+3+2.5+3+1+2</f>
        <v>20</v>
      </c>
      <c r="U10" s="8">
        <f>S10/T10</f>
        <v>79.95</v>
      </c>
      <c r="V10" s="15"/>
      <c r="X10" s="20" t="s">
        <v>63</v>
      </c>
      <c r="Y10" s="20" t="s">
        <v>64</v>
      </c>
      <c r="Z10" s="21" t="s">
        <v>48</v>
      </c>
      <c r="AA10" s="9">
        <v>84</v>
      </c>
      <c r="AB10" s="9">
        <v>89</v>
      </c>
      <c r="AC10" s="21" t="s">
        <v>48</v>
      </c>
      <c r="AD10" s="21" t="s">
        <v>48</v>
      </c>
      <c r="AE10" s="21" t="s">
        <v>50</v>
      </c>
      <c r="AF10" s="21" t="s">
        <v>53</v>
      </c>
      <c r="AG10" s="9">
        <v>91</v>
      </c>
      <c r="AH10" s="21" t="s">
        <v>53</v>
      </c>
      <c r="AI10" s="21" t="s">
        <v>49</v>
      </c>
      <c r="AJ10" s="9">
        <v>63</v>
      </c>
      <c r="AK10" s="9">
        <v>85</v>
      </c>
      <c r="AL10" s="21" t="s">
        <v>48</v>
      </c>
      <c r="AM10" s="9">
        <v>71</v>
      </c>
      <c r="AN10" s="21" t="s">
        <v>53</v>
      </c>
      <c r="AO10" s="21" t="s">
        <v>48</v>
      </c>
      <c r="AP10" s="18">
        <f>AA10*3+AB10*2+AE10+AF10*3+AG10*2+AH10+AI10*4.5+AJ10*3+AK10*1.5+AM10*2+AN10</f>
        <v>1958</v>
      </c>
      <c r="AQ10" s="18">
        <f>3+2+1+3+2+1+4.5+3+1.5+2+1</f>
        <v>24</v>
      </c>
      <c r="AR10" s="18">
        <f>AP10/AQ10</f>
        <v>81.5833333333333</v>
      </c>
      <c r="AS10" s="18">
        <f>S10+AP10</f>
        <v>3557</v>
      </c>
      <c r="AT10" s="18">
        <f>T10+AQ10</f>
        <v>44</v>
      </c>
      <c r="AU10" s="18">
        <f>AS10/AT10</f>
        <v>80.8409090909091</v>
      </c>
      <c r="AV10" s="19">
        <f>0</f>
        <v>0</v>
      </c>
      <c r="AW10" s="19">
        <f>AU10+AV10</f>
        <v>80.8409090909091</v>
      </c>
    </row>
    <row r="11" spans="1:49">
      <c r="A11" s="7">
        <v>8</v>
      </c>
      <c r="B11" s="20" t="s">
        <v>65</v>
      </c>
      <c r="C11" s="20" t="s">
        <v>66</v>
      </c>
      <c r="D11" s="21" t="s">
        <v>48</v>
      </c>
      <c r="E11" s="21" t="s">
        <v>48</v>
      </c>
      <c r="F11" s="9">
        <v>84</v>
      </c>
      <c r="G11" s="9">
        <v>77</v>
      </c>
      <c r="H11" s="9">
        <v>78</v>
      </c>
      <c r="I11" s="9">
        <v>75</v>
      </c>
      <c r="J11" s="9">
        <v>88</v>
      </c>
      <c r="K11" s="21" t="s">
        <v>48</v>
      </c>
      <c r="L11" s="21" t="s">
        <v>48</v>
      </c>
      <c r="M11" s="21" t="s">
        <v>48</v>
      </c>
      <c r="N11" s="21" t="s">
        <v>48</v>
      </c>
      <c r="O11" s="9">
        <v>80</v>
      </c>
      <c r="P11" s="21" t="s">
        <v>50</v>
      </c>
      <c r="Q11" s="9">
        <v>81</v>
      </c>
      <c r="R11" s="21" t="s">
        <v>48</v>
      </c>
      <c r="S11" s="8">
        <f>F11*2.5+G11*4+H11*2+I11*3+J11*2.5+O11*3+P11*1+Q11*2</f>
        <v>1606</v>
      </c>
      <c r="T11" s="8">
        <f>2.5+4+2+3+2.5+3+1+2</f>
        <v>20</v>
      </c>
      <c r="U11" s="8">
        <f>S11/T11</f>
        <v>80.3</v>
      </c>
      <c r="V11" s="15"/>
      <c r="X11" s="20" t="s">
        <v>65</v>
      </c>
      <c r="Y11" s="20" t="s">
        <v>66</v>
      </c>
      <c r="Z11" s="21" t="s">
        <v>48</v>
      </c>
      <c r="AA11" s="9">
        <v>66</v>
      </c>
      <c r="AB11" s="9">
        <v>82</v>
      </c>
      <c r="AC11" s="21" t="s">
        <v>48</v>
      </c>
      <c r="AD11" s="21" t="s">
        <v>48</v>
      </c>
      <c r="AE11" s="21" t="s">
        <v>50</v>
      </c>
      <c r="AF11" s="21" t="s">
        <v>49</v>
      </c>
      <c r="AG11" s="9">
        <v>85</v>
      </c>
      <c r="AH11" s="21" t="s">
        <v>53</v>
      </c>
      <c r="AI11" s="21" t="s">
        <v>50</v>
      </c>
      <c r="AJ11" s="9">
        <v>74</v>
      </c>
      <c r="AK11" s="9">
        <v>78</v>
      </c>
      <c r="AL11" s="21" t="s">
        <v>48</v>
      </c>
      <c r="AM11" s="9">
        <v>83</v>
      </c>
      <c r="AN11" s="21" t="s">
        <v>50</v>
      </c>
      <c r="AO11" s="21" t="s">
        <v>48</v>
      </c>
      <c r="AP11" s="18">
        <f>AA11*3+AB11*2+AE11+AF11*3+AG11*2+AH11+AI11*4.5+AJ11*3+AK11*1.5+AM11*2+AN11</f>
        <v>1949.5</v>
      </c>
      <c r="AQ11" s="18">
        <f>3+2+1+3+2+1+4.5+3+1.5+2+1</f>
        <v>24</v>
      </c>
      <c r="AR11" s="18">
        <f>AP11/AQ11</f>
        <v>81.2291666666667</v>
      </c>
      <c r="AS11" s="18">
        <f>S11+AP11</f>
        <v>3555.5</v>
      </c>
      <c r="AT11" s="18">
        <f>T11+AQ11</f>
        <v>44</v>
      </c>
      <c r="AU11" s="18">
        <f>AS11/AT11</f>
        <v>80.8068181818182</v>
      </c>
      <c r="AV11" s="19">
        <f>0</f>
        <v>0</v>
      </c>
      <c r="AW11" s="19">
        <f>AU11+AV11</f>
        <v>80.8068181818182</v>
      </c>
    </row>
    <row r="12" spans="1:49">
      <c r="A12" s="10">
        <v>9</v>
      </c>
      <c r="B12" s="20" t="s">
        <v>67</v>
      </c>
      <c r="C12" s="22" t="s">
        <v>68</v>
      </c>
      <c r="D12" s="21" t="s">
        <v>48</v>
      </c>
      <c r="E12" s="21" t="s">
        <v>48</v>
      </c>
      <c r="F12" s="9">
        <v>80</v>
      </c>
      <c r="G12" s="9">
        <v>61</v>
      </c>
      <c r="H12" s="9">
        <v>56</v>
      </c>
      <c r="I12" s="9">
        <v>76</v>
      </c>
      <c r="J12" s="9">
        <v>90</v>
      </c>
      <c r="K12" s="21" t="s">
        <v>48</v>
      </c>
      <c r="L12" s="21" t="s">
        <v>48</v>
      </c>
      <c r="M12" s="21" t="s">
        <v>48</v>
      </c>
      <c r="N12" s="21" t="s">
        <v>48</v>
      </c>
      <c r="O12" s="9">
        <v>83</v>
      </c>
      <c r="P12" s="21" t="s">
        <v>49</v>
      </c>
      <c r="Q12" s="9">
        <v>64</v>
      </c>
      <c r="R12" s="21" t="s">
        <v>48</v>
      </c>
      <c r="S12" s="8">
        <f>F12*2.5+G12*4+H12*2+I12*3+J12*2.5+O12*3+P12*1+Q12*2</f>
        <v>1481</v>
      </c>
      <c r="T12" s="8">
        <f>2.5+4+2+3+2.5+3+1+2</f>
        <v>20</v>
      </c>
      <c r="U12" s="8">
        <f>S12/T12</f>
        <v>74.05</v>
      </c>
      <c r="V12" s="15"/>
      <c r="X12" s="20" t="s">
        <v>67</v>
      </c>
      <c r="Y12" s="20" t="s">
        <v>68</v>
      </c>
      <c r="Z12" s="21" t="s">
        <v>48</v>
      </c>
      <c r="AA12" s="9">
        <v>77</v>
      </c>
      <c r="AB12" s="9">
        <v>81</v>
      </c>
      <c r="AC12" s="21" t="s">
        <v>48</v>
      </c>
      <c r="AD12" s="21" t="s">
        <v>48</v>
      </c>
      <c r="AE12" s="21" t="s">
        <v>53</v>
      </c>
      <c r="AF12" s="21" t="s">
        <v>49</v>
      </c>
      <c r="AG12" s="9">
        <v>88</v>
      </c>
      <c r="AH12" s="21" t="s">
        <v>50</v>
      </c>
      <c r="AI12" s="21" t="s">
        <v>49</v>
      </c>
      <c r="AJ12" s="9">
        <v>78</v>
      </c>
      <c r="AK12" s="9">
        <v>85</v>
      </c>
      <c r="AL12" s="21" t="s">
        <v>48</v>
      </c>
      <c r="AM12" s="9">
        <v>85</v>
      </c>
      <c r="AN12" s="21" t="s">
        <v>53</v>
      </c>
      <c r="AO12" s="21" t="s">
        <v>48</v>
      </c>
      <c r="AP12" s="18">
        <f>AA12*3+AB12*2+AE12+AF12*3+AG12*2+AH12+AI12*4.5+AJ12*3+AK12*1.5+AM12*2+AN12</f>
        <v>2048</v>
      </c>
      <c r="AQ12" s="18">
        <f>3+2+1+3+2+1+4.5+3+1.5+2+1</f>
        <v>24</v>
      </c>
      <c r="AR12" s="18">
        <f>AP12/AQ12</f>
        <v>85.3333333333333</v>
      </c>
      <c r="AS12" s="18">
        <f>S12+AP12</f>
        <v>3529</v>
      </c>
      <c r="AT12" s="18">
        <f>T12+AQ12</f>
        <v>44</v>
      </c>
      <c r="AU12" s="18">
        <f>AS12/AT12</f>
        <v>80.2045454545455</v>
      </c>
      <c r="AV12" s="19">
        <f>0</f>
        <v>0</v>
      </c>
      <c r="AW12" s="19">
        <f>AU12+AV12</f>
        <v>80.2045454545455</v>
      </c>
    </row>
    <row r="13" spans="1:49">
      <c r="A13" s="7">
        <v>10</v>
      </c>
      <c r="B13" s="20" t="s">
        <v>69</v>
      </c>
      <c r="C13" s="20" t="s">
        <v>70</v>
      </c>
      <c r="D13" s="21" t="s">
        <v>48</v>
      </c>
      <c r="E13" s="21" t="s">
        <v>48</v>
      </c>
      <c r="F13" s="9">
        <v>77</v>
      </c>
      <c r="G13" s="9">
        <v>84</v>
      </c>
      <c r="H13" s="9">
        <v>76</v>
      </c>
      <c r="I13" s="9">
        <v>84</v>
      </c>
      <c r="J13" s="9">
        <v>92</v>
      </c>
      <c r="K13" s="21" t="s">
        <v>48</v>
      </c>
      <c r="L13" s="21" t="s">
        <v>48</v>
      </c>
      <c r="M13" s="21" t="s">
        <v>48</v>
      </c>
      <c r="N13" s="21" t="s">
        <v>48</v>
      </c>
      <c r="O13" s="9">
        <v>78</v>
      </c>
      <c r="P13" s="21" t="s">
        <v>53</v>
      </c>
      <c r="Q13" s="9">
        <v>65</v>
      </c>
      <c r="R13" s="21" t="s">
        <v>48</v>
      </c>
      <c r="S13" s="8">
        <f>F13*2.5+G13*4+H13*2+I13*3+J13*2.5+O13*3+P13*1+Q13*2</f>
        <v>1601.5</v>
      </c>
      <c r="T13" s="8">
        <f>2.5+4+2+3+2.5+3+1+2</f>
        <v>20</v>
      </c>
      <c r="U13" s="8">
        <f>S13/T13</f>
        <v>80.075</v>
      </c>
      <c r="V13" s="15"/>
      <c r="X13" s="20" t="s">
        <v>69</v>
      </c>
      <c r="Y13" s="20" t="s">
        <v>70</v>
      </c>
      <c r="Z13" s="21" t="s">
        <v>48</v>
      </c>
      <c r="AA13" s="9">
        <v>69</v>
      </c>
      <c r="AB13" s="9">
        <v>91</v>
      </c>
      <c r="AC13" s="21" t="s">
        <v>48</v>
      </c>
      <c r="AD13" s="21" t="s">
        <v>48</v>
      </c>
      <c r="AE13" s="21" t="s">
        <v>50</v>
      </c>
      <c r="AF13" s="21" t="s">
        <v>50</v>
      </c>
      <c r="AG13" s="9">
        <v>84</v>
      </c>
      <c r="AH13" s="21" t="s">
        <v>53</v>
      </c>
      <c r="AI13" s="21" t="s">
        <v>50</v>
      </c>
      <c r="AJ13" s="9">
        <v>63</v>
      </c>
      <c r="AK13" s="9">
        <v>82</v>
      </c>
      <c r="AL13" s="21" t="s">
        <v>48</v>
      </c>
      <c r="AM13" s="9">
        <v>70</v>
      </c>
      <c r="AN13" s="21" t="s">
        <v>53</v>
      </c>
      <c r="AO13" s="21" t="s">
        <v>48</v>
      </c>
      <c r="AP13" s="18">
        <f>AA13*3+AB13*2+AE13+AF13*3+AG13*2+AH13+AI13*4.5+AJ13*3+AK13*1.5+AM13*2+AN13</f>
        <v>1881.5</v>
      </c>
      <c r="AQ13" s="18">
        <f>3+2+1+3+2+1+4.5+3+1.5+2+1</f>
        <v>24</v>
      </c>
      <c r="AR13" s="18">
        <f>AP13/AQ13</f>
        <v>78.3958333333333</v>
      </c>
      <c r="AS13" s="18">
        <f>S13+AP13</f>
        <v>3483</v>
      </c>
      <c r="AT13" s="18">
        <f>T13+AQ13</f>
        <v>44</v>
      </c>
      <c r="AU13" s="18">
        <f>AS13/AT13</f>
        <v>79.1590909090909</v>
      </c>
      <c r="AV13" s="19">
        <f>0</f>
        <v>0</v>
      </c>
      <c r="AW13" s="19">
        <f>AU13+AV13</f>
        <v>79.1590909090909</v>
      </c>
    </row>
    <row r="14" spans="1:49">
      <c r="A14" s="7">
        <v>11</v>
      </c>
      <c r="B14" s="20" t="s">
        <v>71</v>
      </c>
      <c r="C14" s="20" t="s">
        <v>72</v>
      </c>
      <c r="D14" s="21" t="s">
        <v>48</v>
      </c>
      <c r="E14" s="21" t="s">
        <v>48</v>
      </c>
      <c r="F14" s="9">
        <v>76</v>
      </c>
      <c r="G14" s="9">
        <v>82</v>
      </c>
      <c r="H14" s="9">
        <v>64</v>
      </c>
      <c r="I14" s="9">
        <v>82</v>
      </c>
      <c r="J14" s="9">
        <v>89</v>
      </c>
      <c r="K14" s="21" t="s">
        <v>48</v>
      </c>
      <c r="L14" s="21" t="s">
        <v>48</v>
      </c>
      <c r="M14" s="21" t="s">
        <v>48</v>
      </c>
      <c r="N14" s="21" t="s">
        <v>48</v>
      </c>
      <c r="O14" s="9">
        <v>74</v>
      </c>
      <c r="P14" s="21" t="s">
        <v>53</v>
      </c>
      <c r="Q14" s="9">
        <v>71</v>
      </c>
      <c r="R14" s="21" t="s">
        <v>48</v>
      </c>
      <c r="S14" s="8">
        <f>F14*2.5+G14*4+H14*2+I14*3+J14*2.5+O14*3+P14*1+Q14*2</f>
        <v>1553.5</v>
      </c>
      <c r="T14" s="8">
        <f>2.5+4+2+3+2.5+3+1+2</f>
        <v>20</v>
      </c>
      <c r="U14" s="8">
        <f>S14/T14</f>
        <v>77.675</v>
      </c>
      <c r="V14" s="15"/>
      <c r="X14" s="20" t="s">
        <v>71</v>
      </c>
      <c r="Y14" s="20" t="s">
        <v>72</v>
      </c>
      <c r="Z14" s="21" t="s">
        <v>48</v>
      </c>
      <c r="AA14" s="9">
        <v>86</v>
      </c>
      <c r="AB14" s="9">
        <v>75</v>
      </c>
      <c r="AC14" s="21" t="s">
        <v>48</v>
      </c>
      <c r="AD14" s="21" t="s">
        <v>48</v>
      </c>
      <c r="AE14" s="21" t="s">
        <v>53</v>
      </c>
      <c r="AF14" s="21" t="s">
        <v>50</v>
      </c>
      <c r="AG14" s="9">
        <v>91</v>
      </c>
      <c r="AH14" s="21" t="s">
        <v>53</v>
      </c>
      <c r="AI14" s="21" t="s">
        <v>53</v>
      </c>
      <c r="AJ14" s="9">
        <v>74</v>
      </c>
      <c r="AK14" s="9">
        <v>87</v>
      </c>
      <c r="AL14" s="21" t="s">
        <v>48</v>
      </c>
      <c r="AM14" s="9">
        <v>82</v>
      </c>
      <c r="AN14" s="21" t="s">
        <v>53</v>
      </c>
      <c r="AO14" s="21" t="s">
        <v>48</v>
      </c>
      <c r="AP14" s="18">
        <f>AA14*3+AB14*2+AE14+AF14*3+AG14*2+AH14+AI14*4.5+AJ14*3+AK14*1.5+AM14*2+AN14</f>
        <v>1924</v>
      </c>
      <c r="AQ14" s="18">
        <f>3+2+1+3+2+1+4.5+3+1.5+2+1</f>
        <v>24</v>
      </c>
      <c r="AR14" s="18">
        <f>AP14/AQ14</f>
        <v>80.1666666666667</v>
      </c>
      <c r="AS14" s="18">
        <f>S14+AP14</f>
        <v>3477.5</v>
      </c>
      <c r="AT14" s="18">
        <f>T14+AQ14</f>
        <v>44</v>
      </c>
      <c r="AU14" s="18">
        <f>AS14/AT14</f>
        <v>79.0340909090909</v>
      </c>
      <c r="AV14" s="19">
        <f>0</f>
        <v>0</v>
      </c>
      <c r="AW14" s="19">
        <f>AU14+AV14</f>
        <v>79.0340909090909</v>
      </c>
    </row>
    <row r="15" spans="1:49">
      <c r="A15" s="7">
        <v>12</v>
      </c>
      <c r="B15" s="20" t="s">
        <v>73</v>
      </c>
      <c r="C15" s="20" t="s">
        <v>74</v>
      </c>
      <c r="D15" s="21" t="s">
        <v>48</v>
      </c>
      <c r="E15" s="21" t="s">
        <v>48</v>
      </c>
      <c r="F15" s="9">
        <v>78</v>
      </c>
      <c r="G15" s="9">
        <v>82</v>
      </c>
      <c r="H15" s="9">
        <v>71</v>
      </c>
      <c r="I15" s="9">
        <v>75</v>
      </c>
      <c r="J15" s="9">
        <v>84</v>
      </c>
      <c r="K15" s="21" t="s">
        <v>48</v>
      </c>
      <c r="L15" s="21" t="s">
        <v>48</v>
      </c>
      <c r="M15" s="21" t="s">
        <v>48</v>
      </c>
      <c r="N15" s="21" t="s">
        <v>48</v>
      </c>
      <c r="O15" s="9">
        <v>69</v>
      </c>
      <c r="P15" s="21" t="s">
        <v>50</v>
      </c>
      <c r="Q15" s="9">
        <v>65</v>
      </c>
      <c r="R15" s="21" t="s">
        <v>48</v>
      </c>
      <c r="S15" s="8">
        <f>F15*2.5+G15*4+H15*2+I15*3+J15*2.5+O15*3+P15*1+Q15*2</f>
        <v>1522</v>
      </c>
      <c r="T15" s="8">
        <f>2.5+4+2+3+2.5+3+1+2</f>
        <v>20</v>
      </c>
      <c r="U15" s="8">
        <f>S15/T15</f>
        <v>76.1</v>
      </c>
      <c r="V15" s="15"/>
      <c r="X15" s="20" t="s">
        <v>73</v>
      </c>
      <c r="Y15" s="20" t="s">
        <v>74</v>
      </c>
      <c r="Z15" s="21" t="s">
        <v>48</v>
      </c>
      <c r="AA15" s="9">
        <v>82</v>
      </c>
      <c r="AB15" s="9">
        <v>92</v>
      </c>
      <c r="AC15" s="21" t="s">
        <v>48</v>
      </c>
      <c r="AD15" s="21" t="s">
        <v>48</v>
      </c>
      <c r="AE15" s="21" t="s">
        <v>53</v>
      </c>
      <c r="AF15" s="21" t="s">
        <v>53</v>
      </c>
      <c r="AG15" s="9">
        <v>95</v>
      </c>
      <c r="AH15" s="21" t="s">
        <v>53</v>
      </c>
      <c r="AI15" s="21" t="s">
        <v>50</v>
      </c>
      <c r="AJ15" s="9">
        <v>73</v>
      </c>
      <c r="AK15" s="9">
        <v>87</v>
      </c>
      <c r="AL15" s="21" t="s">
        <v>48</v>
      </c>
      <c r="AM15" s="9">
        <v>70</v>
      </c>
      <c r="AN15" s="21" t="s">
        <v>53</v>
      </c>
      <c r="AO15" s="21" t="s">
        <v>48</v>
      </c>
      <c r="AP15" s="18">
        <f>AA15*3+AB15*2+AE15+AF15*3+AG15*2+AH15+AI15*4.5+AJ15*3+AK15*1.5+AM15*2+AN15</f>
        <v>1942</v>
      </c>
      <c r="AQ15" s="18">
        <f>3+2+1+3+2+1+4.5+3+1.5+2+1</f>
        <v>24</v>
      </c>
      <c r="AR15" s="18">
        <f>AP15/AQ15</f>
        <v>80.9166666666667</v>
      </c>
      <c r="AS15" s="18">
        <f>S15+AP15</f>
        <v>3464</v>
      </c>
      <c r="AT15" s="18">
        <f>T15+AQ15</f>
        <v>44</v>
      </c>
      <c r="AU15" s="18">
        <f>AS15/AT15</f>
        <v>78.7272727272727</v>
      </c>
      <c r="AV15" s="19">
        <f>0</f>
        <v>0</v>
      </c>
      <c r="AW15" s="19">
        <f>AU15+AV15</f>
        <v>78.7272727272727</v>
      </c>
    </row>
    <row r="16" spans="1:49">
      <c r="A16" s="7">
        <v>13</v>
      </c>
      <c r="B16" s="20" t="s">
        <v>75</v>
      </c>
      <c r="C16" s="20" t="s">
        <v>76</v>
      </c>
      <c r="D16" s="21" t="s">
        <v>48</v>
      </c>
      <c r="E16" s="21" t="s">
        <v>48</v>
      </c>
      <c r="F16" s="9">
        <v>73</v>
      </c>
      <c r="G16" s="9">
        <v>67</v>
      </c>
      <c r="H16" s="9">
        <v>75</v>
      </c>
      <c r="I16" s="9">
        <v>76</v>
      </c>
      <c r="J16" s="9">
        <v>83</v>
      </c>
      <c r="K16" s="21" t="s">
        <v>48</v>
      </c>
      <c r="L16" s="21" t="s">
        <v>48</v>
      </c>
      <c r="M16" s="21" t="s">
        <v>48</v>
      </c>
      <c r="N16" s="21" t="s">
        <v>48</v>
      </c>
      <c r="O16" s="9">
        <v>88</v>
      </c>
      <c r="P16" s="21" t="s">
        <v>53</v>
      </c>
      <c r="Q16" s="9">
        <v>71</v>
      </c>
      <c r="R16" s="21" t="s">
        <v>48</v>
      </c>
      <c r="S16" s="8">
        <f>F16*2.5+G16*4+H16*2+I16*3+J16*2.5+O16*3+P16*1+Q16*2</f>
        <v>1517</v>
      </c>
      <c r="T16" s="8">
        <f>2.5+4+2+3+2.5+3+1+2</f>
        <v>20</v>
      </c>
      <c r="U16" s="8">
        <f>S16/T16</f>
        <v>75.85</v>
      </c>
      <c r="V16" s="15"/>
      <c r="X16" s="20" t="s">
        <v>75</v>
      </c>
      <c r="Y16" s="20" t="s">
        <v>76</v>
      </c>
      <c r="Z16" s="21" t="s">
        <v>48</v>
      </c>
      <c r="AA16" s="9">
        <v>86</v>
      </c>
      <c r="AB16" s="9">
        <v>85</v>
      </c>
      <c r="AC16" s="21" t="s">
        <v>48</v>
      </c>
      <c r="AD16" s="21" t="s">
        <v>48</v>
      </c>
      <c r="AE16" s="21" t="s">
        <v>50</v>
      </c>
      <c r="AF16" s="21" t="s">
        <v>50</v>
      </c>
      <c r="AG16" s="9">
        <v>79</v>
      </c>
      <c r="AH16" s="21" t="s">
        <v>50</v>
      </c>
      <c r="AI16" s="21" t="s">
        <v>50</v>
      </c>
      <c r="AJ16" s="9">
        <v>72</v>
      </c>
      <c r="AK16" s="9">
        <v>86</v>
      </c>
      <c r="AL16" s="21" t="s">
        <v>48</v>
      </c>
      <c r="AM16" s="9">
        <v>65</v>
      </c>
      <c r="AN16" s="21" t="s">
        <v>56</v>
      </c>
      <c r="AO16" s="21" t="s">
        <v>48</v>
      </c>
      <c r="AP16" s="18">
        <f>AA16*3+AB16*2+AE16+AF16*3+AG16*2+AH16+AI16*4.5+AJ16*3+AK16*1.5+AM16*2+AN16</f>
        <v>1933.5</v>
      </c>
      <c r="AQ16" s="18">
        <f>3+2+1+3+2+1+4.5+3+1.5+2+1</f>
        <v>24</v>
      </c>
      <c r="AR16" s="18">
        <f>AP16/AQ16</f>
        <v>80.5625</v>
      </c>
      <c r="AS16" s="18">
        <f>S16+AP16</f>
        <v>3450.5</v>
      </c>
      <c r="AT16" s="18">
        <f>T16+AQ16</f>
        <v>44</v>
      </c>
      <c r="AU16" s="18">
        <f>AS16/AT16</f>
        <v>78.4204545454545</v>
      </c>
      <c r="AV16" s="19">
        <f>0</f>
        <v>0</v>
      </c>
      <c r="AW16" s="19">
        <f>AU16+AV16</f>
        <v>78.4204545454545</v>
      </c>
    </row>
    <row r="17" spans="1:49">
      <c r="A17" s="7">
        <v>14</v>
      </c>
      <c r="B17" s="20" t="s">
        <v>77</v>
      </c>
      <c r="C17" s="20" t="s">
        <v>78</v>
      </c>
      <c r="D17" s="21" t="s">
        <v>48</v>
      </c>
      <c r="E17" s="21" t="s">
        <v>48</v>
      </c>
      <c r="F17" s="9">
        <v>65</v>
      </c>
      <c r="G17" s="9">
        <v>87</v>
      </c>
      <c r="H17" s="9">
        <v>67</v>
      </c>
      <c r="I17" s="9">
        <v>68</v>
      </c>
      <c r="J17" s="9">
        <v>76</v>
      </c>
      <c r="K17" s="21" t="s">
        <v>48</v>
      </c>
      <c r="L17" s="21" t="s">
        <v>48</v>
      </c>
      <c r="M17" s="21" t="s">
        <v>48</v>
      </c>
      <c r="N17" s="21" t="s">
        <v>48</v>
      </c>
      <c r="O17" s="9">
        <v>82</v>
      </c>
      <c r="P17" s="21" t="s">
        <v>53</v>
      </c>
      <c r="Q17" s="9">
        <v>72</v>
      </c>
      <c r="R17" s="21" t="s">
        <v>48</v>
      </c>
      <c r="S17" s="8">
        <f>F17*2.5+G17*4+H17*2+I17*3+J17*2.5+O17*3+P17*1+Q17*2</f>
        <v>1503.5</v>
      </c>
      <c r="T17" s="8">
        <f>2.5+4+2+3+2.5+3+1+2</f>
        <v>20</v>
      </c>
      <c r="U17" s="8">
        <f>S17/T17</f>
        <v>75.175</v>
      </c>
      <c r="V17" s="15"/>
      <c r="X17" s="20" t="s">
        <v>77</v>
      </c>
      <c r="Y17" s="20" t="s">
        <v>78</v>
      </c>
      <c r="Z17" s="21" t="s">
        <v>48</v>
      </c>
      <c r="AA17" s="9">
        <v>79</v>
      </c>
      <c r="AB17" s="9">
        <v>82</v>
      </c>
      <c r="AC17" s="21" t="s">
        <v>48</v>
      </c>
      <c r="AD17" s="21" t="s">
        <v>48</v>
      </c>
      <c r="AE17" s="21" t="s">
        <v>48</v>
      </c>
      <c r="AF17" s="21" t="s">
        <v>50</v>
      </c>
      <c r="AG17" s="9">
        <v>84</v>
      </c>
      <c r="AH17" s="21" t="s">
        <v>50</v>
      </c>
      <c r="AI17" s="21" t="s">
        <v>50</v>
      </c>
      <c r="AJ17" s="9">
        <v>72</v>
      </c>
      <c r="AK17" s="9">
        <v>82</v>
      </c>
      <c r="AL17" s="9"/>
      <c r="AM17" s="9">
        <v>76</v>
      </c>
      <c r="AN17" s="21" t="s">
        <v>50</v>
      </c>
      <c r="AO17" s="21" t="s">
        <v>48</v>
      </c>
      <c r="AP17" s="18">
        <f>AA17*3+AB17*2++AF17*3+AG17*2+AH17+AI17*4.5+AJ17*3+AK17*1.5+AM17*2+AN17</f>
        <v>1867.5</v>
      </c>
      <c r="AQ17" s="18">
        <f>3+2+3+2+1+4.5+3+1.5+2+1</f>
        <v>23</v>
      </c>
      <c r="AR17" s="18">
        <f>AP17/AQ17</f>
        <v>81.195652173913</v>
      </c>
      <c r="AS17" s="18">
        <f>S17+AP17</f>
        <v>3371</v>
      </c>
      <c r="AT17" s="18">
        <f>T17+AQ17</f>
        <v>43</v>
      </c>
      <c r="AU17" s="18">
        <f>AS17/AT17</f>
        <v>78.3953488372093</v>
      </c>
      <c r="AV17" s="19">
        <f>0</f>
        <v>0</v>
      </c>
      <c r="AW17" s="19">
        <f>AU17+AV17</f>
        <v>78.3953488372093</v>
      </c>
    </row>
    <row r="18" spans="1:49">
      <c r="A18" s="10">
        <v>15</v>
      </c>
      <c r="B18" s="20" t="s">
        <v>79</v>
      </c>
      <c r="C18" s="20" t="s">
        <v>80</v>
      </c>
      <c r="D18" s="21" t="s">
        <v>48</v>
      </c>
      <c r="E18" s="21" t="s">
        <v>48</v>
      </c>
      <c r="F18" s="9">
        <v>86</v>
      </c>
      <c r="G18" s="9">
        <v>82</v>
      </c>
      <c r="H18" s="9">
        <v>64</v>
      </c>
      <c r="I18" s="9">
        <v>71</v>
      </c>
      <c r="J18" s="9">
        <v>74</v>
      </c>
      <c r="K18" s="21" t="s">
        <v>48</v>
      </c>
      <c r="L18" s="21" t="s">
        <v>48</v>
      </c>
      <c r="M18" s="21" t="s">
        <v>48</v>
      </c>
      <c r="N18" s="21" t="s">
        <v>48</v>
      </c>
      <c r="O18" s="9">
        <v>76</v>
      </c>
      <c r="P18" s="21" t="s">
        <v>50</v>
      </c>
      <c r="Q18" s="9">
        <v>69</v>
      </c>
      <c r="R18" s="21" t="s">
        <v>48</v>
      </c>
      <c r="S18" s="8">
        <f>F18*2.5+G18*4+H18*2+I18*3+J18*2.5+O18*3+P18*1+Q18*2</f>
        <v>1520</v>
      </c>
      <c r="T18" s="8">
        <f>2.5+4+2+3+2.5+3+1+2</f>
        <v>20</v>
      </c>
      <c r="U18" s="8">
        <f>S18/T18</f>
        <v>76</v>
      </c>
      <c r="V18" s="15"/>
      <c r="X18" s="20" t="s">
        <v>79</v>
      </c>
      <c r="Y18" s="22" t="s">
        <v>80</v>
      </c>
      <c r="Z18" s="21" t="s">
        <v>48</v>
      </c>
      <c r="AA18" s="9">
        <v>78</v>
      </c>
      <c r="AB18" s="9">
        <v>89</v>
      </c>
      <c r="AC18" s="21" t="s">
        <v>48</v>
      </c>
      <c r="AD18" s="21" t="s">
        <v>48</v>
      </c>
      <c r="AE18" s="21" t="s">
        <v>50</v>
      </c>
      <c r="AF18" s="21" t="s">
        <v>50</v>
      </c>
      <c r="AG18" s="9">
        <v>84</v>
      </c>
      <c r="AH18" s="21" t="s">
        <v>53</v>
      </c>
      <c r="AI18" s="21" t="s">
        <v>50</v>
      </c>
      <c r="AJ18" s="9">
        <v>75</v>
      </c>
      <c r="AK18" s="9">
        <v>86</v>
      </c>
      <c r="AL18" s="21" t="s">
        <v>48</v>
      </c>
      <c r="AM18" s="9">
        <v>54</v>
      </c>
      <c r="AN18" s="21" t="s">
        <v>50</v>
      </c>
      <c r="AO18" s="21" t="s">
        <v>48</v>
      </c>
      <c r="AP18" s="18">
        <f>AA18*3+AB18*2+AE18+AF18*3+AG18*2+AH18+AI18*4.5+AJ18*3+AK18*1.5+AM18*2+AN18</f>
        <v>1924.5</v>
      </c>
      <c r="AQ18" s="18">
        <f>3+2+1+3+2+1+4.5+3+1.5+2+1</f>
        <v>24</v>
      </c>
      <c r="AR18" s="18">
        <f>AP18/AQ18</f>
        <v>80.1875</v>
      </c>
      <c r="AS18" s="18">
        <f>S18+AP18</f>
        <v>3444.5</v>
      </c>
      <c r="AT18" s="18">
        <f>T18+AQ18</f>
        <v>44</v>
      </c>
      <c r="AU18" s="18">
        <f>AS18/AT18</f>
        <v>78.2840909090909</v>
      </c>
      <c r="AV18" s="19">
        <f>0</f>
        <v>0</v>
      </c>
      <c r="AW18" s="19">
        <f>AU18+AV18</f>
        <v>78.2840909090909</v>
      </c>
    </row>
    <row r="19" spans="1:49">
      <c r="A19" s="7">
        <v>16</v>
      </c>
      <c r="B19" s="20" t="s">
        <v>81</v>
      </c>
      <c r="C19" s="20" t="s">
        <v>82</v>
      </c>
      <c r="D19" s="21" t="s">
        <v>48</v>
      </c>
      <c r="E19" s="21" t="s">
        <v>48</v>
      </c>
      <c r="F19" s="9">
        <v>71</v>
      </c>
      <c r="G19" s="9">
        <v>63</v>
      </c>
      <c r="H19" s="9">
        <v>64</v>
      </c>
      <c r="I19" s="9">
        <v>75</v>
      </c>
      <c r="J19" s="9">
        <v>82</v>
      </c>
      <c r="K19" s="21" t="s">
        <v>48</v>
      </c>
      <c r="L19" s="21" t="s">
        <v>48</v>
      </c>
      <c r="M19" s="21" t="s">
        <v>48</v>
      </c>
      <c r="N19" s="21" t="s">
        <v>48</v>
      </c>
      <c r="O19" s="9">
        <v>87</v>
      </c>
      <c r="P19" s="21" t="s">
        <v>53</v>
      </c>
      <c r="Q19" s="9">
        <v>61</v>
      </c>
      <c r="R19" s="21" t="s">
        <v>48</v>
      </c>
      <c r="S19" s="8">
        <f>F19*2.5+G19*4+H19*2+I19*3+J19*2.5+O19*3+P19*1+Q19*2</f>
        <v>1445.5</v>
      </c>
      <c r="T19" s="8">
        <f>2.5+4+2+3+2.5+3+1+2</f>
        <v>20</v>
      </c>
      <c r="U19" s="8">
        <f>S19/T19</f>
        <v>72.275</v>
      </c>
      <c r="V19" s="15"/>
      <c r="X19" s="20" t="s">
        <v>81</v>
      </c>
      <c r="Y19" s="20" t="s">
        <v>82</v>
      </c>
      <c r="Z19" s="21" t="s">
        <v>48</v>
      </c>
      <c r="AA19" s="9">
        <v>77</v>
      </c>
      <c r="AB19" s="9">
        <v>86</v>
      </c>
      <c r="AC19" s="21" t="s">
        <v>48</v>
      </c>
      <c r="AD19" s="21" t="s">
        <v>48</v>
      </c>
      <c r="AE19" s="21" t="s">
        <v>53</v>
      </c>
      <c r="AF19" s="21" t="s">
        <v>50</v>
      </c>
      <c r="AG19" s="9">
        <v>89</v>
      </c>
      <c r="AH19" s="21" t="s">
        <v>50</v>
      </c>
      <c r="AI19" s="21" t="s">
        <v>50</v>
      </c>
      <c r="AJ19" s="9">
        <v>75</v>
      </c>
      <c r="AK19" s="9">
        <v>88</v>
      </c>
      <c r="AL19" s="21" t="s">
        <v>48</v>
      </c>
      <c r="AM19" s="9">
        <v>84</v>
      </c>
      <c r="AN19" s="21" t="s">
        <v>56</v>
      </c>
      <c r="AO19" s="21" t="s">
        <v>48</v>
      </c>
      <c r="AP19" s="18">
        <f>AA19*3+AB19*2+AE19+AF19*3+AG19*2+AH19+AI19*4.5+AJ19*3+AK19*1.5+AM19*2+AN19</f>
        <v>1968.5</v>
      </c>
      <c r="AQ19" s="18">
        <f>3+2+1+3+2+1+4.5+3+1.5+2+1</f>
        <v>24</v>
      </c>
      <c r="AR19" s="18">
        <f>AP19/AQ19</f>
        <v>82.0208333333333</v>
      </c>
      <c r="AS19" s="18">
        <f>S19+AP19</f>
        <v>3414</v>
      </c>
      <c r="AT19" s="18">
        <f>T19+AQ19</f>
        <v>44</v>
      </c>
      <c r="AU19" s="18">
        <f>AS19/AT19</f>
        <v>77.5909090909091</v>
      </c>
      <c r="AV19" s="19">
        <f>0</f>
        <v>0</v>
      </c>
      <c r="AW19" s="19">
        <f>AU19+AV19</f>
        <v>77.5909090909091</v>
      </c>
    </row>
    <row r="20" spans="1:49">
      <c r="A20" s="10">
        <v>17</v>
      </c>
      <c r="B20" s="20" t="s">
        <v>83</v>
      </c>
      <c r="C20" s="22" t="s">
        <v>84</v>
      </c>
      <c r="D20" s="21" t="s">
        <v>48</v>
      </c>
      <c r="E20" s="21" t="s">
        <v>48</v>
      </c>
      <c r="F20" s="9">
        <v>75</v>
      </c>
      <c r="G20" s="9">
        <v>77</v>
      </c>
      <c r="H20" s="9">
        <v>62</v>
      </c>
      <c r="I20" s="9">
        <v>80</v>
      </c>
      <c r="J20" s="9">
        <v>87</v>
      </c>
      <c r="K20" s="21" t="s">
        <v>48</v>
      </c>
      <c r="L20" s="21" t="s">
        <v>48</v>
      </c>
      <c r="M20" s="21" t="s">
        <v>48</v>
      </c>
      <c r="N20" s="21" t="s">
        <v>48</v>
      </c>
      <c r="O20" s="9">
        <v>78</v>
      </c>
      <c r="P20" s="21" t="s">
        <v>53</v>
      </c>
      <c r="Q20" s="9">
        <v>44</v>
      </c>
      <c r="R20" s="21" t="s">
        <v>48</v>
      </c>
      <c r="S20" s="8">
        <f>F20*2.5+G20*4+H20*2+I20*3+J20*2.5+O20*3+P20*1+Q20*2</f>
        <v>1474</v>
      </c>
      <c r="T20" s="8">
        <f>2.5+4+2+3+2.5+3+1+2</f>
        <v>20</v>
      </c>
      <c r="U20" s="8">
        <f>S20/T20</f>
        <v>73.7</v>
      </c>
      <c r="V20" s="15"/>
      <c r="X20" s="20" t="s">
        <v>83</v>
      </c>
      <c r="Y20" s="20" t="s">
        <v>84</v>
      </c>
      <c r="Z20" s="21" t="s">
        <v>48</v>
      </c>
      <c r="AA20" s="9">
        <v>80</v>
      </c>
      <c r="AB20" s="9">
        <v>84</v>
      </c>
      <c r="AC20" s="21" t="s">
        <v>48</v>
      </c>
      <c r="AD20" s="21" t="s">
        <v>48</v>
      </c>
      <c r="AE20" s="21" t="s">
        <v>53</v>
      </c>
      <c r="AF20" s="21" t="s">
        <v>53</v>
      </c>
      <c r="AG20" s="9">
        <v>73</v>
      </c>
      <c r="AH20" s="21" t="s">
        <v>53</v>
      </c>
      <c r="AI20" s="21" t="s">
        <v>49</v>
      </c>
      <c r="AJ20" s="9">
        <v>76</v>
      </c>
      <c r="AK20" s="9">
        <v>88</v>
      </c>
      <c r="AL20" s="21" t="s">
        <v>48</v>
      </c>
      <c r="AM20" s="9">
        <v>70</v>
      </c>
      <c r="AN20" s="21" t="s">
        <v>53</v>
      </c>
      <c r="AO20" s="21" t="s">
        <v>48</v>
      </c>
      <c r="AP20" s="18">
        <f>AA20*3+AB20*2+AE20+AF20*3+AG20*2+AH20+AI20*4.5+AJ20*3+AK20*1.5+AM20*2+AN20</f>
        <v>1931.5</v>
      </c>
      <c r="AQ20" s="18">
        <f>3+2+1+3+2+1+4.5+3+1.5+2+1</f>
        <v>24</v>
      </c>
      <c r="AR20" s="18">
        <f>AP20/AQ20</f>
        <v>80.4791666666667</v>
      </c>
      <c r="AS20" s="18">
        <f>S20+AP20</f>
        <v>3405.5</v>
      </c>
      <c r="AT20" s="18">
        <f>T20+AQ20</f>
        <v>44</v>
      </c>
      <c r="AU20" s="18">
        <f>AS20/AT20</f>
        <v>77.3977272727273</v>
      </c>
      <c r="AV20" s="19">
        <f>0</f>
        <v>0</v>
      </c>
      <c r="AW20" s="19">
        <f>AU20+AV20</f>
        <v>77.3977272727273</v>
      </c>
    </row>
    <row r="21" spans="1:49">
      <c r="A21" s="10">
        <v>18</v>
      </c>
      <c r="B21" s="20" t="s">
        <v>85</v>
      </c>
      <c r="C21" s="22" t="s">
        <v>86</v>
      </c>
      <c r="D21" s="21" t="s">
        <v>48</v>
      </c>
      <c r="E21" s="21" t="s">
        <v>48</v>
      </c>
      <c r="F21" s="9">
        <v>77</v>
      </c>
      <c r="G21" s="9">
        <v>61</v>
      </c>
      <c r="H21" s="9">
        <v>61</v>
      </c>
      <c r="I21" s="9">
        <v>70</v>
      </c>
      <c r="J21" s="9">
        <v>92</v>
      </c>
      <c r="K21" s="21" t="s">
        <v>48</v>
      </c>
      <c r="L21" s="21" t="s">
        <v>48</v>
      </c>
      <c r="M21" s="21" t="s">
        <v>48</v>
      </c>
      <c r="N21" s="21" t="s">
        <v>48</v>
      </c>
      <c r="O21" s="9">
        <v>76</v>
      </c>
      <c r="P21" s="21" t="s">
        <v>53</v>
      </c>
      <c r="Q21" s="9">
        <v>56</v>
      </c>
      <c r="R21" s="21" t="s">
        <v>48</v>
      </c>
      <c r="S21" s="8">
        <f>F21*2.5+G21*4+H21*2+I21*3+J21*2.5+O21*3+P21*1+Q21*2</f>
        <v>1413.5</v>
      </c>
      <c r="T21" s="8">
        <f>2.5+4+2+3+2.5+3+1+2</f>
        <v>20</v>
      </c>
      <c r="U21" s="8">
        <f>S21/T21</f>
        <v>70.675</v>
      </c>
      <c r="V21" s="15"/>
      <c r="X21" s="20" t="s">
        <v>85</v>
      </c>
      <c r="Y21" s="20" t="s">
        <v>86</v>
      </c>
      <c r="Z21" s="21" t="s">
        <v>48</v>
      </c>
      <c r="AA21" s="9">
        <v>79</v>
      </c>
      <c r="AB21" s="9">
        <v>82</v>
      </c>
      <c r="AC21" s="21" t="s">
        <v>48</v>
      </c>
      <c r="AD21" s="21" t="s">
        <v>48</v>
      </c>
      <c r="AE21" s="21" t="s">
        <v>48</v>
      </c>
      <c r="AF21" s="21" t="s">
        <v>50</v>
      </c>
      <c r="AG21" s="9">
        <v>77</v>
      </c>
      <c r="AH21" s="21" t="s">
        <v>50</v>
      </c>
      <c r="AI21" s="21" t="s">
        <v>49</v>
      </c>
      <c r="AJ21" s="9">
        <v>73</v>
      </c>
      <c r="AK21" s="9">
        <v>87</v>
      </c>
      <c r="AL21" s="21" t="s">
        <v>48</v>
      </c>
      <c r="AM21" s="9">
        <v>67</v>
      </c>
      <c r="AN21" s="21" t="s">
        <v>49</v>
      </c>
      <c r="AO21" s="21" t="s">
        <v>48</v>
      </c>
      <c r="AP21" s="18">
        <f>AA21*3+AB21*2++AF21*3+AG21*2+AH21+AI21*4.5+AJ21*3+AK21*1.5+AM21*2+AN21</f>
        <v>1901</v>
      </c>
      <c r="AQ21" s="18">
        <f>3+2+3+2+1+4.5+3+1.5+2+1</f>
        <v>23</v>
      </c>
      <c r="AR21" s="18">
        <f>AP21/AQ21</f>
        <v>82.6521739130435</v>
      </c>
      <c r="AS21" s="18">
        <f>S21+AP21</f>
        <v>3314.5</v>
      </c>
      <c r="AT21" s="18">
        <f>T21+AQ21</f>
        <v>43</v>
      </c>
      <c r="AU21" s="18">
        <f>AS21/AT21</f>
        <v>77.0813953488372</v>
      </c>
      <c r="AV21" s="19">
        <f>0</f>
        <v>0</v>
      </c>
      <c r="AW21" s="19">
        <f>AU21+AV21</f>
        <v>77.0813953488372</v>
      </c>
    </row>
    <row r="22" spans="1:49">
      <c r="A22" s="10">
        <v>19</v>
      </c>
      <c r="B22" s="20" t="s">
        <v>87</v>
      </c>
      <c r="C22" s="22" t="s">
        <v>88</v>
      </c>
      <c r="D22" s="21" t="s">
        <v>48</v>
      </c>
      <c r="E22" s="21" t="s">
        <v>48</v>
      </c>
      <c r="F22" s="9">
        <v>69</v>
      </c>
      <c r="G22" s="9">
        <v>69</v>
      </c>
      <c r="H22" s="9">
        <v>67</v>
      </c>
      <c r="I22" s="9">
        <v>67</v>
      </c>
      <c r="J22" s="9">
        <v>88</v>
      </c>
      <c r="K22" s="21" t="s">
        <v>48</v>
      </c>
      <c r="L22" s="21" t="s">
        <v>48</v>
      </c>
      <c r="M22" s="21" t="s">
        <v>48</v>
      </c>
      <c r="N22" s="21" t="s">
        <v>48</v>
      </c>
      <c r="O22" s="9">
        <v>74</v>
      </c>
      <c r="P22" s="21" t="s">
        <v>50</v>
      </c>
      <c r="Q22" s="9">
        <v>58</v>
      </c>
      <c r="R22" s="9">
        <v>80</v>
      </c>
      <c r="S22" s="8">
        <f>F22*2.5+G22*4+H22*2+I22*3+J22*2.5+O22*3+P22*1+Q22*2+R22*2</f>
        <v>1586.5</v>
      </c>
      <c r="T22" s="8">
        <f>2.5+4+2+3+2.5+3+1+2+2</f>
        <v>22</v>
      </c>
      <c r="U22" s="8">
        <f>S22/T22</f>
        <v>72.1136363636364</v>
      </c>
      <c r="V22" s="15"/>
      <c r="X22" s="20" t="s">
        <v>87</v>
      </c>
      <c r="Y22" s="20" t="s">
        <v>88</v>
      </c>
      <c r="Z22" s="21" t="s">
        <v>48</v>
      </c>
      <c r="AA22" s="9">
        <v>85</v>
      </c>
      <c r="AB22" s="9">
        <v>89</v>
      </c>
      <c r="AC22" s="9"/>
      <c r="AD22" s="21" t="s">
        <v>48</v>
      </c>
      <c r="AE22" s="21" t="s">
        <v>48</v>
      </c>
      <c r="AF22" s="21" t="s">
        <v>53</v>
      </c>
      <c r="AG22" s="9">
        <v>84</v>
      </c>
      <c r="AH22" s="21" t="s">
        <v>50</v>
      </c>
      <c r="AI22" s="21" t="s">
        <v>50</v>
      </c>
      <c r="AJ22" s="9">
        <v>75</v>
      </c>
      <c r="AK22" s="9">
        <v>82</v>
      </c>
      <c r="AL22" s="21" t="s">
        <v>48</v>
      </c>
      <c r="AM22" s="9">
        <v>70</v>
      </c>
      <c r="AN22" s="21" t="s">
        <v>50</v>
      </c>
      <c r="AO22" s="21" t="s">
        <v>48</v>
      </c>
      <c r="AP22" s="18">
        <f>AA22*3+AB22*2++AF22*3+AG22*2+AH22+AI22*4.5+AJ22*3+AK22*1.5+AM22*2+AN22</f>
        <v>1866.5</v>
      </c>
      <c r="AQ22" s="18">
        <f>3+2+3+2+1+4.5+3+1.5+2+1</f>
        <v>23</v>
      </c>
      <c r="AR22" s="18">
        <f>AP22/AQ22</f>
        <v>81.1521739130435</v>
      </c>
      <c r="AS22" s="18">
        <f>S22+AP22</f>
        <v>3453</v>
      </c>
      <c r="AT22" s="18">
        <f>T22+AQ22</f>
        <v>45</v>
      </c>
      <c r="AU22" s="18">
        <f>AS22/AT22</f>
        <v>76.7333333333333</v>
      </c>
      <c r="AV22" s="19">
        <f>0</f>
        <v>0</v>
      </c>
      <c r="AW22" s="19">
        <f>AU22+AV22</f>
        <v>76.7333333333333</v>
      </c>
    </row>
    <row r="23" spans="1:49">
      <c r="A23" s="10">
        <v>20</v>
      </c>
      <c r="B23" s="20" t="s">
        <v>89</v>
      </c>
      <c r="C23" s="22" t="s">
        <v>90</v>
      </c>
      <c r="D23" s="21" t="s">
        <v>48</v>
      </c>
      <c r="E23" s="21" t="s">
        <v>48</v>
      </c>
      <c r="F23" s="9">
        <v>70</v>
      </c>
      <c r="G23" s="9">
        <v>52</v>
      </c>
      <c r="H23" s="9">
        <v>62</v>
      </c>
      <c r="I23" s="9">
        <v>77</v>
      </c>
      <c r="J23" s="9">
        <v>84</v>
      </c>
      <c r="K23" s="21" t="s">
        <v>48</v>
      </c>
      <c r="L23" s="21" t="s">
        <v>48</v>
      </c>
      <c r="M23" s="21" t="s">
        <v>48</v>
      </c>
      <c r="N23" s="21" t="s">
        <v>48</v>
      </c>
      <c r="O23" s="9">
        <v>74</v>
      </c>
      <c r="P23" s="21" t="s">
        <v>53</v>
      </c>
      <c r="Q23" s="9">
        <v>63</v>
      </c>
      <c r="R23" s="9">
        <v>88</v>
      </c>
      <c r="S23" s="8">
        <f>F23*2.5+G23*4+H23*2+I23*3+J23*2.5+O23*3+P23*1+Q23*2+R23*2</f>
        <v>1547</v>
      </c>
      <c r="T23" s="8">
        <f>2.5+4+2+3+2.5+3+1+2+2</f>
        <v>22</v>
      </c>
      <c r="U23" s="8">
        <f>S23/T23</f>
        <v>70.3181818181818</v>
      </c>
      <c r="V23" s="15"/>
      <c r="X23" s="20" t="s">
        <v>89</v>
      </c>
      <c r="Y23" s="20" t="s">
        <v>90</v>
      </c>
      <c r="Z23" s="21" t="s">
        <v>48</v>
      </c>
      <c r="AA23" s="9">
        <v>81</v>
      </c>
      <c r="AB23" s="9">
        <v>77</v>
      </c>
      <c r="AC23" s="21" t="s">
        <v>48</v>
      </c>
      <c r="AD23" s="21" t="s">
        <v>48</v>
      </c>
      <c r="AE23" s="21" t="s">
        <v>48</v>
      </c>
      <c r="AF23" s="21" t="s">
        <v>49</v>
      </c>
      <c r="AG23" s="9">
        <v>75</v>
      </c>
      <c r="AH23" s="21" t="s">
        <v>53</v>
      </c>
      <c r="AI23" s="21" t="s">
        <v>49</v>
      </c>
      <c r="AJ23" s="9">
        <v>75</v>
      </c>
      <c r="AK23" s="9">
        <v>78</v>
      </c>
      <c r="AL23" s="21" t="s">
        <v>48</v>
      </c>
      <c r="AM23" s="9">
        <v>70</v>
      </c>
      <c r="AN23" s="21" t="s">
        <v>53</v>
      </c>
      <c r="AO23" s="21" t="s">
        <v>48</v>
      </c>
      <c r="AP23" s="18">
        <f>AA23*3+AB23*2++AF23*3+AG23*2+AH23+AI23*4.5+AJ23*3+AK23*1.5+AM23*2+AN23</f>
        <v>1891.5</v>
      </c>
      <c r="AQ23" s="18">
        <f>3+2+3+2+1+4.5+3+1.5+2+1</f>
        <v>23</v>
      </c>
      <c r="AR23" s="18">
        <f>AP23/AQ23</f>
        <v>82.2391304347826</v>
      </c>
      <c r="AS23" s="18">
        <f>S23+AP23</f>
        <v>3438.5</v>
      </c>
      <c r="AT23" s="18">
        <f>T23+AQ23</f>
        <v>45</v>
      </c>
      <c r="AU23" s="18">
        <f>AS23/AT23</f>
        <v>76.4111111111111</v>
      </c>
      <c r="AV23" s="19">
        <f>0</f>
        <v>0</v>
      </c>
      <c r="AW23" s="19">
        <f>AU23+AV23</f>
        <v>76.4111111111111</v>
      </c>
    </row>
    <row r="24" spans="1:49">
      <c r="A24" s="7">
        <v>21</v>
      </c>
      <c r="B24" s="20" t="s">
        <v>91</v>
      </c>
      <c r="C24" s="20" t="s">
        <v>92</v>
      </c>
      <c r="D24" s="21" t="s">
        <v>48</v>
      </c>
      <c r="E24" s="21" t="s">
        <v>48</v>
      </c>
      <c r="F24" s="9">
        <v>76</v>
      </c>
      <c r="G24" s="9">
        <v>87</v>
      </c>
      <c r="H24" s="9">
        <v>77</v>
      </c>
      <c r="I24" s="9">
        <v>60</v>
      </c>
      <c r="J24" s="9">
        <v>71</v>
      </c>
      <c r="K24" s="21" t="s">
        <v>48</v>
      </c>
      <c r="L24" s="9">
        <v>78</v>
      </c>
      <c r="M24" s="21" t="s">
        <v>48</v>
      </c>
      <c r="N24" s="21" t="s">
        <v>48</v>
      </c>
      <c r="O24" s="9">
        <v>69</v>
      </c>
      <c r="P24" s="21" t="s">
        <v>53</v>
      </c>
      <c r="Q24" s="9">
        <v>67</v>
      </c>
      <c r="R24" s="21" t="s">
        <v>48</v>
      </c>
      <c r="S24" s="8">
        <f>F24*2.5+G24*4+H24*2+I24*3+J24*2.5+O24*3+P24*1+Q24*2+L24*2</f>
        <v>1621.5</v>
      </c>
      <c r="T24" s="8">
        <f>2.5+4+2+3+2.5+3+1+2+2</f>
        <v>22</v>
      </c>
      <c r="U24" s="8">
        <f>S24/T24</f>
        <v>73.7045454545455</v>
      </c>
      <c r="V24" s="15"/>
      <c r="X24" s="20" t="s">
        <v>91</v>
      </c>
      <c r="Y24" s="20" t="s">
        <v>92</v>
      </c>
      <c r="Z24" s="21" t="s">
        <v>48</v>
      </c>
      <c r="AA24" s="9">
        <v>82</v>
      </c>
      <c r="AB24" s="9">
        <v>67</v>
      </c>
      <c r="AC24" s="21" t="s">
        <v>48</v>
      </c>
      <c r="AD24" s="21" t="s">
        <v>48</v>
      </c>
      <c r="AE24" s="21" t="s">
        <v>48</v>
      </c>
      <c r="AF24" s="21" t="s">
        <v>50</v>
      </c>
      <c r="AG24" s="9">
        <v>89</v>
      </c>
      <c r="AH24" s="21" t="s">
        <v>53</v>
      </c>
      <c r="AI24" s="21" t="s">
        <v>50</v>
      </c>
      <c r="AJ24" s="9">
        <v>66</v>
      </c>
      <c r="AK24" s="9">
        <v>80</v>
      </c>
      <c r="AL24" s="21" t="s">
        <v>48</v>
      </c>
      <c r="AM24" s="9">
        <v>70</v>
      </c>
      <c r="AN24" s="21" t="s">
        <v>50</v>
      </c>
      <c r="AO24" s="21" t="s">
        <v>48</v>
      </c>
      <c r="AP24" s="18">
        <f>AA24*3+AB24*2++AF24*3+AG24*2+AH24+AI24*4.5+AJ24*3+AK24*1.5+AM24*2+AN24</f>
        <v>1813.5</v>
      </c>
      <c r="AQ24" s="18">
        <f>3+2+3+2+1+4.5+3+1.5+2+1</f>
        <v>23</v>
      </c>
      <c r="AR24" s="18">
        <f>AP24/AQ24</f>
        <v>78.8478260869565</v>
      </c>
      <c r="AS24" s="18">
        <f>S24+AP24</f>
        <v>3435</v>
      </c>
      <c r="AT24" s="18">
        <f>T24+AQ24</f>
        <v>45</v>
      </c>
      <c r="AU24" s="18">
        <f>AS24/AT24</f>
        <v>76.3333333333333</v>
      </c>
      <c r="AV24" s="19">
        <f>0</f>
        <v>0</v>
      </c>
      <c r="AW24" s="19">
        <f>AU24+AV24</f>
        <v>76.3333333333333</v>
      </c>
    </row>
    <row r="25" spans="1:49">
      <c r="A25" s="10">
        <v>22</v>
      </c>
      <c r="B25" s="20" t="s">
        <v>93</v>
      </c>
      <c r="C25" s="22" t="s">
        <v>94</v>
      </c>
      <c r="D25" s="9">
        <v>60</v>
      </c>
      <c r="E25" s="21" t="s">
        <v>48</v>
      </c>
      <c r="F25" s="9">
        <v>76</v>
      </c>
      <c r="G25" s="9">
        <v>67</v>
      </c>
      <c r="H25" s="9">
        <v>60</v>
      </c>
      <c r="I25" s="9">
        <v>77</v>
      </c>
      <c r="J25" s="9">
        <v>70</v>
      </c>
      <c r="K25" s="21" t="s">
        <v>48</v>
      </c>
      <c r="L25" s="21" t="s">
        <v>48</v>
      </c>
      <c r="M25" s="9">
        <v>80</v>
      </c>
      <c r="N25" s="21" t="s">
        <v>48</v>
      </c>
      <c r="O25" s="9">
        <v>63</v>
      </c>
      <c r="P25" s="21" t="s">
        <v>53</v>
      </c>
      <c r="Q25" s="9">
        <v>38</v>
      </c>
      <c r="R25" s="21" t="s">
        <v>48</v>
      </c>
      <c r="S25" s="8">
        <f>F25*2.5+G25*4+H25*2+I25*3+J25*2.5+O25*3+P25*1+Q25*2+M25*3+D25*2.5</f>
        <v>1714</v>
      </c>
      <c r="T25" s="8">
        <f>2.5+4+2+3+2.5+3+3+1+2</f>
        <v>23</v>
      </c>
      <c r="U25" s="8">
        <f>S25/T25</f>
        <v>74.5217391304348</v>
      </c>
      <c r="V25" s="15"/>
      <c r="X25" s="20" t="s">
        <v>93</v>
      </c>
      <c r="Y25" s="22" t="s">
        <v>94</v>
      </c>
      <c r="Z25" s="21" t="s">
        <v>48</v>
      </c>
      <c r="AA25" s="9">
        <v>78</v>
      </c>
      <c r="AB25" s="9">
        <v>85</v>
      </c>
      <c r="AC25" s="9"/>
      <c r="AD25" s="21" t="s">
        <v>48</v>
      </c>
      <c r="AE25" s="21" t="s">
        <v>53</v>
      </c>
      <c r="AF25" s="21" t="s">
        <v>53</v>
      </c>
      <c r="AG25" s="9">
        <v>78</v>
      </c>
      <c r="AH25" s="21" t="s">
        <v>50</v>
      </c>
      <c r="AI25" s="21" t="s">
        <v>50</v>
      </c>
      <c r="AJ25" s="9">
        <v>71</v>
      </c>
      <c r="AK25" s="9">
        <v>85</v>
      </c>
      <c r="AL25" s="21" t="s">
        <v>48</v>
      </c>
      <c r="AM25" s="9">
        <v>52</v>
      </c>
      <c r="AN25" s="21" t="s">
        <v>50</v>
      </c>
      <c r="AO25" s="21" t="s">
        <v>48</v>
      </c>
      <c r="AP25" s="18">
        <f>AA25*3+AB25*2+AE25+AF25*3+AG25*2+AH25+AI25*4.5+AJ25*3+AK25*1.5+AM25*2+AN25</f>
        <v>1857</v>
      </c>
      <c r="AQ25" s="18">
        <f>3+2+1+3+2+1+4.5+3+1.5+2+1</f>
        <v>24</v>
      </c>
      <c r="AR25" s="18">
        <f>AP25/AQ25</f>
        <v>77.375</v>
      </c>
      <c r="AS25" s="18">
        <f>S25+AP25</f>
        <v>3571</v>
      </c>
      <c r="AT25" s="18">
        <f>T25+AQ25</f>
        <v>47</v>
      </c>
      <c r="AU25" s="18">
        <f>AS25/AT25</f>
        <v>75.9787234042553</v>
      </c>
      <c r="AV25" s="19">
        <f>0</f>
        <v>0</v>
      </c>
      <c r="AW25" s="19">
        <f>AU25+AV25</f>
        <v>75.9787234042553</v>
      </c>
    </row>
    <row r="26" spans="1:49">
      <c r="A26" s="10">
        <v>23</v>
      </c>
      <c r="B26" s="20" t="s">
        <v>95</v>
      </c>
      <c r="C26" s="22" t="s">
        <v>96</v>
      </c>
      <c r="D26" s="21" t="s">
        <v>48</v>
      </c>
      <c r="E26" s="21" t="s">
        <v>48</v>
      </c>
      <c r="F26" s="9">
        <v>69</v>
      </c>
      <c r="G26" s="9">
        <v>60</v>
      </c>
      <c r="H26" s="9">
        <v>68</v>
      </c>
      <c r="I26" s="9">
        <v>77</v>
      </c>
      <c r="J26" s="9">
        <v>85</v>
      </c>
      <c r="K26" s="21" t="s">
        <v>48</v>
      </c>
      <c r="L26" s="21" t="s">
        <v>48</v>
      </c>
      <c r="M26" s="21" t="s">
        <v>48</v>
      </c>
      <c r="N26" s="21" t="s">
        <v>48</v>
      </c>
      <c r="O26" s="9">
        <v>87</v>
      </c>
      <c r="P26" s="21" t="s">
        <v>53</v>
      </c>
      <c r="Q26" s="9">
        <v>54</v>
      </c>
      <c r="R26" s="21" t="s">
        <v>48</v>
      </c>
      <c r="S26" s="8">
        <f>F26*2.5+G26*4+H26*2+I26*3+J26*2.5+O26*3+P26*1+Q26*2</f>
        <v>1436</v>
      </c>
      <c r="T26" s="8">
        <f>2.5+4+2+3+2.5+3+1+2</f>
        <v>20</v>
      </c>
      <c r="U26" s="8">
        <f>S26/T26</f>
        <v>71.8</v>
      </c>
      <c r="V26" s="15"/>
      <c r="X26" s="20" t="s">
        <v>95</v>
      </c>
      <c r="Y26" s="20" t="s">
        <v>96</v>
      </c>
      <c r="Z26" s="21" t="s">
        <v>48</v>
      </c>
      <c r="AA26" s="9">
        <v>73</v>
      </c>
      <c r="AB26" s="9">
        <v>95</v>
      </c>
      <c r="AC26" s="21" t="s">
        <v>48</v>
      </c>
      <c r="AD26" s="21" t="s">
        <v>48</v>
      </c>
      <c r="AE26" s="21" t="s">
        <v>53</v>
      </c>
      <c r="AF26" s="21" t="s">
        <v>53</v>
      </c>
      <c r="AG26" s="9">
        <v>72</v>
      </c>
      <c r="AH26" s="21" t="s">
        <v>50</v>
      </c>
      <c r="AI26" s="21" t="s">
        <v>50</v>
      </c>
      <c r="AJ26" s="9">
        <v>68</v>
      </c>
      <c r="AK26" s="9">
        <v>82</v>
      </c>
      <c r="AL26" s="21" t="s">
        <v>48</v>
      </c>
      <c r="AM26" s="9">
        <v>80</v>
      </c>
      <c r="AN26" s="21" t="s">
        <v>50</v>
      </c>
      <c r="AO26" s="21" t="s">
        <v>48</v>
      </c>
      <c r="AP26" s="18">
        <f>AA26*3+AB26*2+AE26+AF26*3+AG26*2+AH26+AI26*4.5+AJ26*3+AK26*1.5+AM26*2+AN26</f>
        <v>1892.5</v>
      </c>
      <c r="AQ26" s="18">
        <f>3+2+1+3+2+1+4.5+3+1.5+2+1</f>
        <v>24</v>
      </c>
      <c r="AR26" s="18">
        <f>AP26/AQ26</f>
        <v>78.8541666666667</v>
      </c>
      <c r="AS26" s="18">
        <f>S26+AP26</f>
        <v>3328.5</v>
      </c>
      <c r="AT26" s="18">
        <f>T26+AQ26</f>
        <v>44</v>
      </c>
      <c r="AU26" s="18">
        <f>AS26/AT26</f>
        <v>75.6477272727273</v>
      </c>
      <c r="AV26" s="19">
        <f>0</f>
        <v>0</v>
      </c>
      <c r="AW26" s="19">
        <f>AU26+AV26</f>
        <v>75.6477272727273</v>
      </c>
    </row>
    <row r="27" spans="1:49">
      <c r="A27" s="10">
        <v>24</v>
      </c>
      <c r="B27" s="20" t="s">
        <v>97</v>
      </c>
      <c r="C27" s="22" t="s">
        <v>98</v>
      </c>
      <c r="D27" s="9"/>
      <c r="E27" s="21" t="s">
        <v>48</v>
      </c>
      <c r="F27" s="9">
        <v>62</v>
      </c>
      <c r="G27" s="9">
        <v>64</v>
      </c>
      <c r="H27" s="9">
        <v>72</v>
      </c>
      <c r="I27" s="9">
        <v>74</v>
      </c>
      <c r="J27" s="9">
        <v>79</v>
      </c>
      <c r="K27" s="9">
        <v>52</v>
      </c>
      <c r="L27" s="21" t="s">
        <v>48</v>
      </c>
      <c r="M27" s="21" t="s">
        <v>48</v>
      </c>
      <c r="N27" s="21" t="s">
        <v>48</v>
      </c>
      <c r="O27" s="9">
        <v>80</v>
      </c>
      <c r="P27" s="21" t="s">
        <v>53</v>
      </c>
      <c r="Q27" s="9">
        <v>80</v>
      </c>
      <c r="R27" s="9">
        <v>82</v>
      </c>
      <c r="S27" s="8">
        <f>F27*2.5+G27*4+H27*2+I27*3+J27*2.5+O27*3+P27*1+Q27*2+K27*3+R27*2</f>
        <v>1769.5</v>
      </c>
      <c r="T27" s="8">
        <f>2.5+4+2+3+2.5+3+3+1+2+2</f>
        <v>25</v>
      </c>
      <c r="U27" s="8">
        <f>S27/T27</f>
        <v>70.78</v>
      </c>
      <c r="V27" s="15"/>
      <c r="X27" s="20" t="s">
        <v>97</v>
      </c>
      <c r="Y27" s="21" t="s">
        <v>98</v>
      </c>
      <c r="Z27" s="9"/>
      <c r="AA27" s="9">
        <v>75</v>
      </c>
      <c r="AB27" s="9">
        <v>91</v>
      </c>
      <c r="AC27" s="9"/>
      <c r="AD27" s="9">
        <v>76</v>
      </c>
      <c r="AE27" s="21" t="s">
        <v>48</v>
      </c>
      <c r="AF27" s="21" t="s">
        <v>49</v>
      </c>
      <c r="AG27" s="9">
        <v>88</v>
      </c>
      <c r="AH27" s="21" t="s">
        <v>49</v>
      </c>
      <c r="AI27" s="21" t="s">
        <v>53</v>
      </c>
      <c r="AJ27" s="9">
        <v>70</v>
      </c>
      <c r="AK27" s="9">
        <v>86</v>
      </c>
      <c r="AL27" s="21" t="s">
        <v>48</v>
      </c>
      <c r="AM27" s="9">
        <v>70</v>
      </c>
      <c r="AN27" s="21" t="s">
        <v>53</v>
      </c>
      <c r="AO27" s="21" t="s">
        <v>48</v>
      </c>
      <c r="AP27" s="18">
        <f>AA27*3+AB27*2+AD27*1.5+AF27*3+AG27*2+AH27+AI27*4.5+AJ27*3+AK27*1.5+AM27*2+AN27</f>
        <v>1968.5</v>
      </c>
      <c r="AQ27" s="18">
        <f>3+2+1.5+3+2+1+4.5+3+1.5+2+1</f>
        <v>24.5</v>
      </c>
      <c r="AR27" s="18">
        <f>AP27/AQ27</f>
        <v>80.3469387755102</v>
      </c>
      <c r="AS27" s="18">
        <f>S27+AP27</f>
        <v>3738</v>
      </c>
      <c r="AT27" s="18">
        <f>T27+AQ27</f>
        <v>49.5</v>
      </c>
      <c r="AU27" s="18">
        <f>AS27/AT27</f>
        <v>75.5151515151515</v>
      </c>
      <c r="AV27" s="19">
        <f>0</f>
        <v>0</v>
      </c>
      <c r="AW27" s="19">
        <f>AU27+AV27</f>
        <v>75.5151515151515</v>
      </c>
    </row>
    <row r="28" spans="1:49">
      <c r="A28" s="10">
        <v>25</v>
      </c>
      <c r="B28" s="20" t="s">
        <v>99</v>
      </c>
      <c r="C28" s="22" t="s">
        <v>100</v>
      </c>
      <c r="D28" s="21" t="s">
        <v>48</v>
      </c>
      <c r="E28" s="21" t="s">
        <v>48</v>
      </c>
      <c r="F28" s="9">
        <v>69</v>
      </c>
      <c r="G28" s="9">
        <v>76</v>
      </c>
      <c r="H28" s="9">
        <v>57</v>
      </c>
      <c r="I28" s="9">
        <v>79</v>
      </c>
      <c r="J28" s="9">
        <v>76</v>
      </c>
      <c r="K28" s="21" t="s">
        <v>48</v>
      </c>
      <c r="L28" s="21" t="s">
        <v>48</v>
      </c>
      <c r="M28" s="21" t="s">
        <v>48</v>
      </c>
      <c r="N28" s="21" t="s">
        <v>48</v>
      </c>
      <c r="O28" s="9">
        <v>65</v>
      </c>
      <c r="P28" s="21" t="s">
        <v>53</v>
      </c>
      <c r="Q28" s="9">
        <v>58</v>
      </c>
      <c r="R28" s="21" t="s">
        <v>48</v>
      </c>
      <c r="S28" s="8">
        <f>F28*2.5+G28*4+H28*2+I28*3+J28*2.5+O28*3+P28*1+Q28*2</f>
        <v>1403.5</v>
      </c>
      <c r="T28" s="8">
        <f>2.5+4+2+3+2.5+3+1+2</f>
        <v>20</v>
      </c>
      <c r="U28" s="8">
        <f>S28/T28</f>
        <v>70.175</v>
      </c>
      <c r="V28" s="15"/>
      <c r="X28" s="20" t="s">
        <v>99</v>
      </c>
      <c r="Y28" s="20" t="s">
        <v>100</v>
      </c>
      <c r="Z28" s="21" t="s">
        <v>48</v>
      </c>
      <c r="AA28" s="9">
        <v>73</v>
      </c>
      <c r="AB28" s="9">
        <v>87</v>
      </c>
      <c r="AC28" s="9"/>
      <c r="AD28" s="21" t="s">
        <v>48</v>
      </c>
      <c r="AE28" s="21" t="s">
        <v>48</v>
      </c>
      <c r="AF28" s="21" t="s">
        <v>53</v>
      </c>
      <c r="AG28" s="9">
        <v>89</v>
      </c>
      <c r="AH28" s="21" t="s">
        <v>53</v>
      </c>
      <c r="AI28" s="21" t="s">
        <v>53</v>
      </c>
      <c r="AJ28" s="9">
        <v>61</v>
      </c>
      <c r="AK28" s="9">
        <v>84</v>
      </c>
      <c r="AL28" s="21" t="s">
        <v>48</v>
      </c>
      <c r="AM28" s="9">
        <v>72</v>
      </c>
      <c r="AN28" s="21" t="s">
        <v>50</v>
      </c>
      <c r="AO28" s="21" t="s">
        <v>48</v>
      </c>
      <c r="AP28" s="18">
        <f>AA28*3+AB28*2++AF28*3+AG28*2+AH28+AI28*4.5+AJ28*3+AK28*1.5+AM28*2+AN28</f>
        <v>1746.5</v>
      </c>
      <c r="AQ28" s="18">
        <f>3+2+3+2+1+4.5+3+1.5+2+1</f>
        <v>23</v>
      </c>
      <c r="AR28" s="18">
        <f>AP28/AQ28</f>
        <v>75.9347826086957</v>
      </c>
      <c r="AS28" s="18">
        <f>S28+AP28</f>
        <v>3150</v>
      </c>
      <c r="AT28" s="18">
        <f>T28+AQ28</f>
        <v>43</v>
      </c>
      <c r="AU28" s="18">
        <f>AS28/AT28</f>
        <v>73.2558139534884</v>
      </c>
      <c r="AV28" s="19">
        <f>0</f>
        <v>0</v>
      </c>
      <c r="AW28" s="19">
        <f>AU28+AV28</f>
        <v>73.2558139534884</v>
      </c>
    </row>
    <row r="29" spans="1:49">
      <c r="A29" s="10">
        <v>26</v>
      </c>
      <c r="B29" s="20" t="s">
        <v>101</v>
      </c>
      <c r="C29" s="22" t="s">
        <v>102</v>
      </c>
      <c r="D29" s="21" t="s">
        <v>48</v>
      </c>
      <c r="E29" s="21" t="s">
        <v>48</v>
      </c>
      <c r="F29" s="9">
        <v>67</v>
      </c>
      <c r="G29" s="9">
        <v>50</v>
      </c>
      <c r="H29" s="9">
        <v>46</v>
      </c>
      <c r="I29" s="9">
        <v>76</v>
      </c>
      <c r="J29" s="9">
        <v>82</v>
      </c>
      <c r="K29" s="21" t="s">
        <v>48</v>
      </c>
      <c r="L29" s="21" t="s">
        <v>48</v>
      </c>
      <c r="M29" s="21" t="s">
        <v>48</v>
      </c>
      <c r="N29" s="21" t="s">
        <v>48</v>
      </c>
      <c r="O29" s="9">
        <v>79</v>
      </c>
      <c r="P29" s="21" t="s">
        <v>50</v>
      </c>
      <c r="Q29" s="9">
        <v>52</v>
      </c>
      <c r="R29" s="21" t="s">
        <v>48</v>
      </c>
      <c r="S29" s="8">
        <f>F29*2.5+G29*4+H29*2+I29*3+J29*2.5+O29*3+P29*1+Q29*2</f>
        <v>1318.5</v>
      </c>
      <c r="T29" s="8">
        <f>2.5+4+2+3+2.5+3+1+2</f>
        <v>20</v>
      </c>
      <c r="U29" s="8">
        <f>S29/T29</f>
        <v>65.925</v>
      </c>
      <c r="V29" s="15"/>
      <c r="X29" s="20" t="s">
        <v>101</v>
      </c>
      <c r="Y29" s="20" t="s">
        <v>102</v>
      </c>
      <c r="Z29" s="21" t="s">
        <v>48</v>
      </c>
      <c r="AA29" s="9">
        <v>79</v>
      </c>
      <c r="AB29" s="9">
        <v>87</v>
      </c>
      <c r="AC29" s="21" t="s">
        <v>48</v>
      </c>
      <c r="AD29" s="21" t="s">
        <v>48</v>
      </c>
      <c r="AE29" s="21" t="s">
        <v>48</v>
      </c>
      <c r="AF29" s="21" t="s">
        <v>50</v>
      </c>
      <c r="AG29" s="9">
        <v>71</v>
      </c>
      <c r="AH29" s="21" t="s">
        <v>49</v>
      </c>
      <c r="AI29" s="21" t="s">
        <v>50</v>
      </c>
      <c r="AJ29" s="9">
        <v>74</v>
      </c>
      <c r="AK29" s="9">
        <v>83</v>
      </c>
      <c r="AL29" s="21" t="s">
        <v>48</v>
      </c>
      <c r="AM29" s="9">
        <v>62</v>
      </c>
      <c r="AN29" s="21" t="s">
        <v>53</v>
      </c>
      <c r="AO29" s="21" t="s">
        <v>48</v>
      </c>
      <c r="AP29" s="18">
        <f>AA29*3+AB29*2++AF29*3+AG29*2+AH29+AI29*4.5+AJ29*3+AK29*1.5+AM29*2+AN29</f>
        <v>1831</v>
      </c>
      <c r="AQ29" s="18">
        <f>3+2+3+2+1+4.5+3+1.5+2+1</f>
        <v>23</v>
      </c>
      <c r="AR29" s="18">
        <f>AP29/AQ29</f>
        <v>79.6086956521739</v>
      </c>
      <c r="AS29" s="18">
        <f>S29+AP29</f>
        <v>3149.5</v>
      </c>
      <c r="AT29" s="18">
        <f>T29+AQ29</f>
        <v>43</v>
      </c>
      <c r="AU29" s="18">
        <f>AS29/AT29</f>
        <v>73.2441860465116</v>
      </c>
      <c r="AV29" s="19">
        <f>0</f>
        <v>0</v>
      </c>
      <c r="AW29" s="19">
        <f>AU29+AV29</f>
        <v>73.2441860465116</v>
      </c>
    </row>
    <row r="30" spans="1:49">
      <c r="A30" s="7">
        <v>27</v>
      </c>
      <c r="B30" s="20" t="s">
        <v>103</v>
      </c>
      <c r="C30" s="20" t="s">
        <v>104</v>
      </c>
      <c r="D30" s="21" t="s">
        <v>48</v>
      </c>
      <c r="E30" s="21" t="s">
        <v>48</v>
      </c>
      <c r="F30" s="9">
        <v>73</v>
      </c>
      <c r="G30" s="9">
        <v>83</v>
      </c>
      <c r="H30" s="9">
        <v>69</v>
      </c>
      <c r="I30" s="9">
        <v>85</v>
      </c>
      <c r="J30" s="9">
        <v>75</v>
      </c>
      <c r="K30" s="21" t="s">
        <v>48</v>
      </c>
      <c r="L30" s="21" t="s">
        <v>48</v>
      </c>
      <c r="M30" s="21" t="s">
        <v>48</v>
      </c>
      <c r="N30" s="21" t="s">
        <v>48</v>
      </c>
      <c r="O30" s="9">
        <v>78</v>
      </c>
      <c r="P30" s="21" t="s">
        <v>53</v>
      </c>
      <c r="Q30" s="9">
        <v>66</v>
      </c>
      <c r="R30" s="21" t="s">
        <v>48</v>
      </c>
      <c r="S30" s="8">
        <f>F30*2.5+G30*4+H30*2+I30*3+J30*2.5+O30*3+P30*1+Q30*2</f>
        <v>1536</v>
      </c>
      <c r="T30" s="8">
        <f>2.5+4+2+3+2.5+3+1+2</f>
        <v>20</v>
      </c>
      <c r="U30" s="8">
        <f>S30/T30</f>
        <v>76.8</v>
      </c>
      <c r="V30" s="15"/>
      <c r="X30" s="20" t="s">
        <v>103</v>
      </c>
      <c r="Y30" s="20" t="s">
        <v>104</v>
      </c>
      <c r="Z30" s="9">
        <v>87</v>
      </c>
      <c r="AA30" s="9">
        <v>82</v>
      </c>
      <c r="AB30" s="9">
        <v>94</v>
      </c>
      <c r="AC30" s="21" t="s">
        <v>48</v>
      </c>
      <c r="AD30" s="9">
        <v>76</v>
      </c>
      <c r="AE30" s="21" t="s">
        <v>53</v>
      </c>
      <c r="AF30" s="21" t="s">
        <v>49</v>
      </c>
      <c r="AG30" s="9">
        <v>77</v>
      </c>
      <c r="AH30" s="21" t="s">
        <v>50</v>
      </c>
      <c r="AI30" s="21" t="s">
        <v>50</v>
      </c>
      <c r="AJ30" s="9">
        <v>62</v>
      </c>
      <c r="AK30" s="9">
        <v>82</v>
      </c>
      <c r="AL30" s="21" t="s">
        <v>48</v>
      </c>
      <c r="AM30" s="9">
        <v>77</v>
      </c>
      <c r="AN30" s="21" t="s">
        <v>53</v>
      </c>
      <c r="AO30" s="9">
        <v>82</v>
      </c>
      <c r="AP30" s="18">
        <f>AA30*3+AB30*2+AE30+AF30*3+AG30*2+AH30+AI30*4.5+AJ30*3+AK30*1.5+AM30*2+AN30+AO30*2</f>
        <v>2117.5</v>
      </c>
      <c r="AQ30" s="18">
        <f>2.5+3+2+1.5+1+3+2+1+4.5+3+1.5+2+1+2</f>
        <v>30</v>
      </c>
      <c r="AR30" s="18">
        <f>AP30/AQ30</f>
        <v>70.5833333333333</v>
      </c>
      <c r="AS30" s="18">
        <f>S30+AP30</f>
        <v>3653.5</v>
      </c>
      <c r="AT30" s="18">
        <f>T30+AQ30</f>
        <v>50</v>
      </c>
      <c r="AU30" s="18">
        <f>AS30/AT30</f>
        <v>73.07</v>
      </c>
      <c r="AV30" s="19">
        <f>0</f>
        <v>0</v>
      </c>
      <c r="AW30" s="19">
        <f>AU30+AV30</f>
        <v>73.07</v>
      </c>
    </row>
    <row r="31" spans="1:49">
      <c r="A31" s="7">
        <v>28</v>
      </c>
      <c r="B31" s="20" t="s">
        <v>105</v>
      </c>
      <c r="C31" s="20" t="s">
        <v>106</v>
      </c>
      <c r="D31" s="21" t="s">
        <v>48</v>
      </c>
      <c r="E31" s="21" t="s">
        <v>48</v>
      </c>
      <c r="F31" s="9">
        <v>79</v>
      </c>
      <c r="G31" s="9">
        <v>65</v>
      </c>
      <c r="H31" s="9">
        <v>62</v>
      </c>
      <c r="I31" s="9">
        <v>70</v>
      </c>
      <c r="J31" s="9">
        <v>83</v>
      </c>
      <c r="K31" s="21" t="s">
        <v>48</v>
      </c>
      <c r="L31" s="21" t="s">
        <v>48</v>
      </c>
      <c r="M31" s="21" t="s">
        <v>48</v>
      </c>
      <c r="N31" s="21" t="s">
        <v>48</v>
      </c>
      <c r="O31" s="9">
        <v>71</v>
      </c>
      <c r="P31" s="21" t="s">
        <v>56</v>
      </c>
      <c r="Q31" s="9">
        <v>74</v>
      </c>
      <c r="R31" s="21" t="s">
        <v>48</v>
      </c>
      <c r="S31" s="8">
        <f>F31*2.5+G31*4+H31*2+I31*3+J31*2.5+O31*3+P31*1+Q31*2</f>
        <v>1425</v>
      </c>
      <c r="T31" s="8">
        <f>2.5+4+2+3+2.5+3+1+2</f>
        <v>20</v>
      </c>
      <c r="U31" s="8">
        <f>S31/T31</f>
        <v>71.25</v>
      </c>
      <c r="V31" s="15"/>
      <c r="X31" s="20" t="s">
        <v>105</v>
      </c>
      <c r="Y31" s="20" t="s">
        <v>106</v>
      </c>
      <c r="Z31" s="21" t="s">
        <v>48</v>
      </c>
      <c r="AA31" s="9">
        <v>66</v>
      </c>
      <c r="AB31" s="9">
        <v>69</v>
      </c>
      <c r="AC31" s="21" t="s">
        <v>48</v>
      </c>
      <c r="AD31" s="21" t="s">
        <v>48</v>
      </c>
      <c r="AE31" s="21" t="s">
        <v>50</v>
      </c>
      <c r="AF31" s="21" t="s">
        <v>50</v>
      </c>
      <c r="AG31" s="9">
        <v>75</v>
      </c>
      <c r="AH31" s="21" t="s">
        <v>53</v>
      </c>
      <c r="AI31" s="21" t="s">
        <v>50</v>
      </c>
      <c r="AJ31" s="9">
        <v>60</v>
      </c>
      <c r="AK31" s="9">
        <v>79</v>
      </c>
      <c r="AL31" s="21" t="s">
        <v>48</v>
      </c>
      <c r="AM31" s="9">
        <v>70</v>
      </c>
      <c r="AN31" s="21" t="s">
        <v>56</v>
      </c>
      <c r="AO31" s="21" t="s">
        <v>48</v>
      </c>
      <c r="AP31" s="18">
        <f>AA31*3+AB31*2+AE31+AF31*3+AG31*2+AH31+AI31*4.5+AJ31*3+AK31*1.5+AM31*2+AN31</f>
        <v>1787</v>
      </c>
      <c r="AQ31" s="18">
        <f>3+2+1+3+2+1+4.5+3+1.5+2+1</f>
        <v>24</v>
      </c>
      <c r="AR31" s="18">
        <f>AP31/AQ31</f>
        <v>74.4583333333333</v>
      </c>
      <c r="AS31" s="18">
        <f>S31+AP31</f>
        <v>3212</v>
      </c>
      <c r="AT31" s="18">
        <f>T31+AQ31</f>
        <v>44</v>
      </c>
      <c r="AU31" s="18">
        <f>AS31/AT31</f>
        <v>73</v>
      </c>
      <c r="AV31" s="19">
        <f>0</f>
        <v>0</v>
      </c>
      <c r="AW31" s="19">
        <f>AU31+AV31</f>
        <v>73</v>
      </c>
    </row>
    <row r="32" spans="1:49">
      <c r="A32" s="10">
        <v>29</v>
      </c>
      <c r="B32" s="20" t="s">
        <v>107</v>
      </c>
      <c r="C32" s="20" t="s">
        <v>108</v>
      </c>
      <c r="D32" s="21" t="s">
        <v>48</v>
      </c>
      <c r="E32" s="21" t="s">
        <v>48</v>
      </c>
      <c r="F32" s="9">
        <v>82</v>
      </c>
      <c r="G32" s="9">
        <v>64</v>
      </c>
      <c r="H32" s="9">
        <v>79</v>
      </c>
      <c r="I32" s="9">
        <v>60</v>
      </c>
      <c r="J32" s="9">
        <v>71</v>
      </c>
      <c r="K32" s="21" t="s">
        <v>48</v>
      </c>
      <c r="L32" s="21" t="s">
        <v>48</v>
      </c>
      <c r="M32" s="21" t="s">
        <v>48</v>
      </c>
      <c r="N32" s="21" t="s">
        <v>48</v>
      </c>
      <c r="O32" s="9">
        <v>81</v>
      </c>
      <c r="P32" s="21" t="s">
        <v>56</v>
      </c>
      <c r="Q32" s="9">
        <v>63</v>
      </c>
      <c r="R32" s="21" t="s">
        <v>48</v>
      </c>
      <c r="S32" s="8">
        <f>F32*2.5+G32*4+H32*2+I32*3+J32*2.5+O32*3+P32*1+Q32*2</f>
        <v>1410.5</v>
      </c>
      <c r="T32" s="8">
        <f>2.5+4+2+3+2.5+3+1+2</f>
        <v>20</v>
      </c>
      <c r="U32" s="8">
        <f>S32/T32</f>
        <v>70.525</v>
      </c>
      <c r="V32" s="15"/>
      <c r="X32" s="20" t="s">
        <v>107</v>
      </c>
      <c r="Y32" s="22" t="s">
        <v>108</v>
      </c>
      <c r="Z32" s="21" t="s">
        <v>48</v>
      </c>
      <c r="AA32" s="9">
        <v>67</v>
      </c>
      <c r="AB32" s="9">
        <v>75</v>
      </c>
      <c r="AC32" s="21" t="s">
        <v>48</v>
      </c>
      <c r="AD32" s="21" t="s">
        <v>48</v>
      </c>
      <c r="AE32" s="21" t="s">
        <v>48</v>
      </c>
      <c r="AF32" s="21" t="s">
        <v>53</v>
      </c>
      <c r="AG32" s="9">
        <v>84</v>
      </c>
      <c r="AH32" s="21" t="s">
        <v>53</v>
      </c>
      <c r="AI32" s="21" t="s">
        <v>50</v>
      </c>
      <c r="AJ32" s="9">
        <v>53</v>
      </c>
      <c r="AK32" s="9">
        <v>82</v>
      </c>
      <c r="AL32" s="21" t="s">
        <v>48</v>
      </c>
      <c r="AM32" s="9">
        <v>75</v>
      </c>
      <c r="AN32" s="21" t="s">
        <v>50</v>
      </c>
      <c r="AO32" s="21" t="s">
        <v>48</v>
      </c>
      <c r="AP32" s="18">
        <f>AA32*3+AB32*2++AF32*3+AG32*2+AH32+AI32*4.5+AJ32*3+AK32*1.5+AM32*2+AN32</f>
        <v>1718.5</v>
      </c>
      <c r="AQ32" s="18">
        <f>3+2+3+2+1+4.5+3+1.5+2+1</f>
        <v>23</v>
      </c>
      <c r="AR32" s="18">
        <f>AP32/AQ32</f>
        <v>74.7173913043478</v>
      </c>
      <c r="AS32" s="18">
        <f>S32+AP32</f>
        <v>3129</v>
      </c>
      <c r="AT32" s="18">
        <f>T32+AQ32</f>
        <v>43</v>
      </c>
      <c r="AU32" s="18">
        <f>AS32/AT32</f>
        <v>72.7674418604651</v>
      </c>
      <c r="AV32" s="19">
        <f>0</f>
        <v>0</v>
      </c>
      <c r="AW32" s="19">
        <f>AU32+AV32</f>
        <v>72.7674418604651</v>
      </c>
    </row>
    <row r="33" spans="1:49">
      <c r="A33" s="10">
        <v>30</v>
      </c>
      <c r="B33" s="20" t="s">
        <v>109</v>
      </c>
      <c r="C33" s="22" t="s">
        <v>110</v>
      </c>
      <c r="D33" s="21" t="s">
        <v>48</v>
      </c>
      <c r="E33" s="21" t="s">
        <v>48</v>
      </c>
      <c r="F33" s="9">
        <v>83</v>
      </c>
      <c r="G33" s="9">
        <v>46</v>
      </c>
      <c r="H33" s="9">
        <v>68</v>
      </c>
      <c r="I33" s="9">
        <v>66</v>
      </c>
      <c r="J33" s="9">
        <v>77</v>
      </c>
      <c r="K33" s="21" t="s">
        <v>48</v>
      </c>
      <c r="L33" s="21" t="s">
        <v>48</v>
      </c>
      <c r="M33" s="21" t="s">
        <v>48</v>
      </c>
      <c r="N33" s="21" t="s">
        <v>48</v>
      </c>
      <c r="O33" s="9">
        <v>73</v>
      </c>
      <c r="P33" s="21" t="s">
        <v>56</v>
      </c>
      <c r="Q33" s="9">
        <v>44</v>
      </c>
      <c r="R33" s="21" t="s">
        <v>48</v>
      </c>
      <c r="S33" s="8">
        <f>F33*2.5+G33*4+H33*2+I33*3+J33*2.5+O33*3+P33*1+Q33*2</f>
        <v>1290</v>
      </c>
      <c r="T33" s="8">
        <f>2.5+4+2+3+2.5+3+1+2</f>
        <v>20</v>
      </c>
      <c r="U33" s="8">
        <f>S33/T33</f>
        <v>64.5</v>
      </c>
      <c r="V33" s="15"/>
      <c r="X33" s="20" t="s">
        <v>109</v>
      </c>
      <c r="Y33" s="20" t="s">
        <v>110</v>
      </c>
      <c r="Z33" s="21" t="s">
        <v>48</v>
      </c>
      <c r="AA33" s="9">
        <v>73</v>
      </c>
      <c r="AB33" s="9">
        <v>87</v>
      </c>
      <c r="AC33" s="21" t="s">
        <v>48</v>
      </c>
      <c r="AD33" s="21" t="s">
        <v>48</v>
      </c>
      <c r="AE33" s="21" t="s">
        <v>48</v>
      </c>
      <c r="AF33" s="21" t="s">
        <v>49</v>
      </c>
      <c r="AG33" s="9">
        <v>77</v>
      </c>
      <c r="AH33" s="21" t="s">
        <v>53</v>
      </c>
      <c r="AI33" s="21" t="s">
        <v>50</v>
      </c>
      <c r="AJ33" s="9">
        <v>73</v>
      </c>
      <c r="AK33" s="9">
        <v>84</v>
      </c>
      <c r="AL33" s="21" t="s">
        <v>48</v>
      </c>
      <c r="AM33" s="9">
        <v>64</v>
      </c>
      <c r="AN33" s="21" t="s">
        <v>53</v>
      </c>
      <c r="AO33" s="21" t="s">
        <v>48</v>
      </c>
      <c r="AP33" s="18">
        <f>AA33*3+AB33*2++AF33*3+AG33*2+AH33+AI33*4.5+AJ33*3+AK33*1.5+AM33*2+AN33</f>
        <v>1837.5</v>
      </c>
      <c r="AQ33" s="18">
        <f>3+2+3+2+1+4.5+3+1.5+2+1</f>
        <v>23</v>
      </c>
      <c r="AR33" s="18">
        <f>AP33/AQ33</f>
        <v>79.8913043478261</v>
      </c>
      <c r="AS33" s="18">
        <f>S33+AP33</f>
        <v>3127.5</v>
      </c>
      <c r="AT33" s="18">
        <f>T33+AQ33</f>
        <v>43</v>
      </c>
      <c r="AU33" s="18">
        <f>AS33/AT33</f>
        <v>72.7325581395349</v>
      </c>
      <c r="AV33" s="19">
        <f>0</f>
        <v>0</v>
      </c>
      <c r="AW33" s="19">
        <f>AU33+AV33</f>
        <v>72.7325581395349</v>
      </c>
    </row>
    <row r="34" spans="1:49">
      <c r="A34" s="10">
        <v>31</v>
      </c>
      <c r="B34" s="20" t="s">
        <v>111</v>
      </c>
      <c r="C34" s="22" t="s">
        <v>112</v>
      </c>
      <c r="D34" s="21" t="s">
        <v>48</v>
      </c>
      <c r="E34" s="21" t="s">
        <v>48</v>
      </c>
      <c r="F34" s="9">
        <v>70</v>
      </c>
      <c r="G34" s="9">
        <v>62</v>
      </c>
      <c r="H34" s="9">
        <v>61</v>
      </c>
      <c r="I34" s="9">
        <v>61</v>
      </c>
      <c r="J34" s="9">
        <v>69</v>
      </c>
      <c r="K34" s="21" t="s">
        <v>48</v>
      </c>
      <c r="L34" s="21" t="s">
        <v>48</v>
      </c>
      <c r="M34" s="21" t="s">
        <v>48</v>
      </c>
      <c r="N34" s="21" t="s">
        <v>48</v>
      </c>
      <c r="O34" s="9">
        <v>74</v>
      </c>
      <c r="P34" s="21" t="s">
        <v>50</v>
      </c>
      <c r="Q34" s="9">
        <v>43</v>
      </c>
      <c r="R34" s="21" t="s">
        <v>48</v>
      </c>
      <c r="S34" s="8">
        <f>F34*2.5+G34*4+H34*2+I34*3+J34*2.5+O34*3+P34*1+Q34*2</f>
        <v>1293.5</v>
      </c>
      <c r="T34" s="8">
        <f>2.5+4+2+3+2.5+3+1+2</f>
        <v>20</v>
      </c>
      <c r="U34" s="8">
        <f>S34/T34</f>
        <v>64.675</v>
      </c>
      <c r="V34" s="15"/>
      <c r="X34" s="20" t="s">
        <v>111</v>
      </c>
      <c r="Y34" s="20" t="s">
        <v>112</v>
      </c>
      <c r="Z34" s="21" t="s">
        <v>48</v>
      </c>
      <c r="AA34" s="9">
        <v>81</v>
      </c>
      <c r="AB34" s="9">
        <v>79</v>
      </c>
      <c r="AC34" s="21" t="s">
        <v>48</v>
      </c>
      <c r="AD34" s="21" t="s">
        <v>48</v>
      </c>
      <c r="AE34" s="21" t="s">
        <v>53</v>
      </c>
      <c r="AF34" s="21" t="s">
        <v>53</v>
      </c>
      <c r="AG34" s="9">
        <v>91</v>
      </c>
      <c r="AH34" s="21" t="s">
        <v>53</v>
      </c>
      <c r="AI34" s="21" t="s">
        <v>50</v>
      </c>
      <c r="AJ34" s="9">
        <v>74</v>
      </c>
      <c r="AK34" s="9">
        <v>83</v>
      </c>
      <c r="AL34" s="21" t="s">
        <v>48</v>
      </c>
      <c r="AM34" s="9">
        <v>67</v>
      </c>
      <c r="AN34" s="21" t="s">
        <v>50</v>
      </c>
      <c r="AO34" s="21" t="s">
        <v>48</v>
      </c>
      <c r="AP34" s="18">
        <f>AA34*3+AB34*2+AE34+AF34*3+AG34*2+AH34+AI34*4.5+AJ34*3+AK34*1.5+AM34*2+AN34</f>
        <v>1906</v>
      </c>
      <c r="AQ34" s="18">
        <f>3+2+1+3+2+1+4.5+3+1.5+2+1</f>
        <v>24</v>
      </c>
      <c r="AR34" s="18">
        <f>AP34/AQ34</f>
        <v>79.4166666666667</v>
      </c>
      <c r="AS34" s="18">
        <f>S34+AP34</f>
        <v>3199.5</v>
      </c>
      <c r="AT34" s="18">
        <f>T34+AQ34</f>
        <v>44</v>
      </c>
      <c r="AU34" s="18">
        <f>AS34/AT34</f>
        <v>72.7159090909091</v>
      </c>
      <c r="AV34" s="19">
        <f>0</f>
        <v>0</v>
      </c>
      <c r="AW34" s="19">
        <f>AU34+AV34</f>
        <v>72.7159090909091</v>
      </c>
    </row>
    <row r="35" spans="1:49">
      <c r="A35" s="10">
        <v>32</v>
      </c>
      <c r="B35" s="20" t="s">
        <v>113</v>
      </c>
      <c r="C35" s="22" t="s">
        <v>114</v>
      </c>
      <c r="D35" s="21" t="s">
        <v>48</v>
      </c>
      <c r="E35" s="21" t="s">
        <v>48</v>
      </c>
      <c r="F35" s="9">
        <v>64</v>
      </c>
      <c r="G35" s="9">
        <v>67</v>
      </c>
      <c r="H35" s="9">
        <v>33</v>
      </c>
      <c r="I35" s="9">
        <v>54</v>
      </c>
      <c r="J35" s="9">
        <v>88</v>
      </c>
      <c r="K35" s="21" t="s">
        <v>48</v>
      </c>
      <c r="L35" s="21" t="s">
        <v>48</v>
      </c>
      <c r="M35" s="21" t="s">
        <v>48</v>
      </c>
      <c r="N35" s="21" t="s">
        <v>48</v>
      </c>
      <c r="O35" s="9">
        <v>78</v>
      </c>
      <c r="P35" s="21" t="s">
        <v>53</v>
      </c>
      <c r="Q35" s="9">
        <v>68</v>
      </c>
      <c r="R35" s="21" t="s">
        <v>48</v>
      </c>
      <c r="S35" s="8">
        <f>F35*2.5+G35*4+H35*2+I35*3+J35*2.5+O35*3+P35*1+Q35*2</f>
        <v>1321</v>
      </c>
      <c r="T35" s="8">
        <f>2.5+4+2+3+2.5+3+1+2</f>
        <v>20</v>
      </c>
      <c r="U35" s="8">
        <f>S35/T35</f>
        <v>66.05</v>
      </c>
      <c r="V35" s="15"/>
      <c r="X35" s="20" t="s">
        <v>113</v>
      </c>
      <c r="Y35" s="20" t="s">
        <v>114</v>
      </c>
      <c r="Z35" s="21" t="s">
        <v>48</v>
      </c>
      <c r="AA35" s="9">
        <v>87</v>
      </c>
      <c r="AB35" s="9">
        <v>67</v>
      </c>
      <c r="AC35" s="21" t="s">
        <v>48</v>
      </c>
      <c r="AD35" s="21" t="s">
        <v>48</v>
      </c>
      <c r="AE35" s="21" t="s">
        <v>48</v>
      </c>
      <c r="AF35" s="21" t="s">
        <v>53</v>
      </c>
      <c r="AG35" s="9">
        <v>72</v>
      </c>
      <c r="AH35" s="21" t="s">
        <v>53</v>
      </c>
      <c r="AI35" s="21" t="s">
        <v>50</v>
      </c>
      <c r="AJ35" s="9">
        <v>73</v>
      </c>
      <c r="AK35" s="9">
        <v>86</v>
      </c>
      <c r="AL35" s="21" t="s">
        <v>48</v>
      </c>
      <c r="AM35" s="9">
        <v>69</v>
      </c>
      <c r="AN35" s="21" t="s">
        <v>49</v>
      </c>
      <c r="AO35" s="21" t="s">
        <v>48</v>
      </c>
      <c r="AP35" s="18">
        <f>AA35*3+AB35*2++AF35*3+AG35*2+AH35+AI35*4.5+AJ35*3+AK35*1.5+AM35*2+AN35</f>
        <v>1802.5</v>
      </c>
      <c r="AQ35" s="18">
        <f>3+2+3+2+1+4.5+3+1.5+2+1</f>
        <v>23</v>
      </c>
      <c r="AR35" s="18">
        <f>AP35/AQ35</f>
        <v>78.3695652173913</v>
      </c>
      <c r="AS35" s="18">
        <f>S35+AP35</f>
        <v>3123.5</v>
      </c>
      <c r="AT35" s="18">
        <f>T35+AQ35</f>
        <v>43</v>
      </c>
      <c r="AU35" s="18">
        <f>AS35/AT35</f>
        <v>72.6395348837209</v>
      </c>
      <c r="AV35" s="19">
        <f>0</f>
        <v>0</v>
      </c>
      <c r="AW35" s="19">
        <f>AU35+AV35</f>
        <v>72.6395348837209</v>
      </c>
    </row>
    <row r="36" spans="1:49">
      <c r="A36" s="10">
        <v>33</v>
      </c>
      <c r="B36" s="20" t="s">
        <v>115</v>
      </c>
      <c r="C36" s="22" t="s">
        <v>116</v>
      </c>
      <c r="D36" s="21" t="s">
        <v>48</v>
      </c>
      <c r="E36" s="21" t="s">
        <v>48</v>
      </c>
      <c r="F36" s="9">
        <v>64</v>
      </c>
      <c r="G36" s="9">
        <v>72</v>
      </c>
      <c r="H36" s="9">
        <v>70</v>
      </c>
      <c r="I36" s="9">
        <v>62</v>
      </c>
      <c r="J36" s="9">
        <v>85</v>
      </c>
      <c r="K36" s="21" t="s">
        <v>48</v>
      </c>
      <c r="L36" s="21" t="s">
        <v>48</v>
      </c>
      <c r="M36" s="21" t="s">
        <v>48</v>
      </c>
      <c r="N36" s="21" t="s">
        <v>48</v>
      </c>
      <c r="O36" s="9">
        <v>83</v>
      </c>
      <c r="P36" s="21" t="s">
        <v>56</v>
      </c>
      <c r="Q36" s="9">
        <v>53</v>
      </c>
      <c r="R36" s="21" t="s">
        <v>48</v>
      </c>
      <c r="S36" s="8">
        <f>F36*2.5+G36*4+H36*2+I36*3+J36*2.5+O36*3+P36*1+Q36*2</f>
        <v>1406.5</v>
      </c>
      <c r="T36" s="8">
        <f>2.5+4+2+3+2.5+3+1+2</f>
        <v>20</v>
      </c>
      <c r="U36" s="8">
        <f>S36/T36</f>
        <v>70.325</v>
      </c>
      <c r="V36" s="15"/>
      <c r="X36" s="20" t="s">
        <v>115</v>
      </c>
      <c r="Y36" s="22" t="s">
        <v>116</v>
      </c>
      <c r="Z36" s="21" t="s">
        <v>48</v>
      </c>
      <c r="AA36" s="9">
        <v>59</v>
      </c>
      <c r="AB36" s="9">
        <v>86</v>
      </c>
      <c r="AC36" s="21" t="s">
        <v>48</v>
      </c>
      <c r="AD36" s="21" t="s">
        <v>48</v>
      </c>
      <c r="AE36" s="21" t="s">
        <v>48</v>
      </c>
      <c r="AF36" s="21" t="s">
        <v>53</v>
      </c>
      <c r="AG36" s="9">
        <v>83</v>
      </c>
      <c r="AH36" s="21" t="s">
        <v>50</v>
      </c>
      <c r="AI36" s="21" t="s">
        <v>53</v>
      </c>
      <c r="AJ36" s="9">
        <v>73</v>
      </c>
      <c r="AK36" s="9">
        <v>80</v>
      </c>
      <c r="AL36" s="21" t="s">
        <v>48</v>
      </c>
      <c r="AM36" s="9">
        <v>54</v>
      </c>
      <c r="AN36" s="21" t="s">
        <v>50</v>
      </c>
      <c r="AO36" s="21" t="s">
        <v>48</v>
      </c>
      <c r="AP36" s="18">
        <f>AA36*3+AB36*2++AF36*3+AG36*2+AH36+AI36*4.5+AJ36*3+AK36*1.5+AM36*2+AN36</f>
        <v>1694.5</v>
      </c>
      <c r="AQ36" s="18">
        <f>3+2+3+2+1+4.5+3+1.5+2+1</f>
        <v>23</v>
      </c>
      <c r="AR36" s="18">
        <f>AP36/AQ36</f>
        <v>73.6739130434783</v>
      </c>
      <c r="AS36" s="18">
        <f>S36+AP36</f>
        <v>3101</v>
      </c>
      <c r="AT36" s="18">
        <f>T36+AQ36</f>
        <v>43</v>
      </c>
      <c r="AU36" s="18">
        <f>AS36/AT36</f>
        <v>72.1162790697674</v>
      </c>
      <c r="AV36" s="19">
        <f>0</f>
        <v>0</v>
      </c>
      <c r="AW36" s="19">
        <f>AU36+AV36</f>
        <v>72.1162790697674</v>
      </c>
    </row>
    <row r="37" spans="1:49">
      <c r="A37" s="10">
        <v>34</v>
      </c>
      <c r="B37" s="20" t="s">
        <v>117</v>
      </c>
      <c r="C37" s="20" t="s">
        <v>118</v>
      </c>
      <c r="D37" s="21" t="s">
        <v>48</v>
      </c>
      <c r="E37" s="21" t="s">
        <v>48</v>
      </c>
      <c r="F37" s="9">
        <v>69</v>
      </c>
      <c r="G37" s="9">
        <v>68</v>
      </c>
      <c r="H37" s="9">
        <v>72</v>
      </c>
      <c r="I37" s="9">
        <v>75</v>
      </c>
      <c r="J37" s="9">
        <v>89</v>
      </c>
      <c r="K37" s="21" t="s">
        <v>48</v>
      </c>
      <c r="L37" s="21" t="s">
        <v>48</v>
      </c>
      <c r="M37" s="21" t="s">
        <v>48</v>
      </c>
      <c r="N37" s="21" t="s">
        <v>48</v>
      </c>
      <c r="O37" s="9">
        <v>74</v>
      </c>
      <c r="P37" s="21" t="s">
        <v>50</v>
      </c>
      <c r="Q37" s="9">
        <v>63</v>
      </c>
      <c r="R37" s="21" t="s">
        <v>48</v>
      </c>
      <c r="S37" s="8">
        <f>F37*2.5+G37*4+H37*2+I37*3+J37*2.5+O37*3+P37*1+Q37*2</f>
        <v>1469</v>
      </c>
      <c r="T37" s="8">
        <f>2.5+4+2+3+2.5+3+1+2</f>
        <v>20</v>
      </c>
      <c r="U37" s="8">
        <f>S37/T37</f>
        <v>73.45</v>
      </c>
      <c r="V37" s="15"/>
      <c r="X37" s="20" t="s">
        <v>117</v>
      </c>
      <c r="Y37" s="22" t="s">
        <v>118</v>
      </c>
      <c r="Z37" s="21" t="s">
        <v>48</v>
      </c>
      <c r="AA37" s="9">
        <v>68</v>
      </c>
      <c r="AB37" s="9">
        <v>44</v>
      </c>
      <c r="AC37" s="21" t="s">
        <v>48</v>
      </c>
      <c r="AD37" s="21" t="s">
        <v>48</v>
      </c>
      <c r="AE37" s="21" t="s">
        <v>53</v>
      </c>
      <c r="AF37" s="21" t="s">
        <v>53</v>
      </c>
      <c r="AG37" s="9">
        <v>84</v>
      </c>
      <c r="AH37" s="21" t="s">
        <v>50</v>
      </c>
      <c r="AI37" s="21" t="s">
        <v>53</v>
      </c>
      <c r="AJ37" s="9">
        <v>67</v>
      </c>
      <c r="AK37" s="9">
        <v>68</v>
      </c>
      <c r="AL37" s="21" t="s">
        <v>48</v>
      </c>
      <c r="AM37" s="9">
        <v>62</v>
      </c>
      <c r="AN37" s="21" t="s">
        <v>50</v>
      </c>
      <c r="AO37" s="21" t="s">
        <v>48</v>
      </c>
      <c r="AP37" s="18">
        <f>AA37*3+AB37*2+AE37+AF37*3+AG37*2+AH37+AI37*4.5+AJ37*3+AK37*1.5+AM37*2+AN37</f>
        <v>1694.5</v>
      </c>
      <c r="AQ37" s="18">
        <f>3+2+1+3+2+1+4.5+3+1.5+2+1</f>
        <v>24</v>
      </c>
      <c r="AR37" s="18">
        <f>AP37/AQ37</f>
        <v>70.6041666666667</v>
      </c>
      <c r="AS37" s="18">
        <f>S37+AP37</f>
        <v>3163.5</v>
      </c>
      <c r="AT37" s="18">
        <f>T37+AQ37</f>
        <v>44</v>
      </c>
      <c r="AU37" s="18">
        <f>AS37/AT37</f>
        <v>71.8977272727273</v>
      </c>
      <c r="AV37" s="19">
        <f>0</f>
        <v>0</v>
      </c>
      <c r="AW37" s="19">
        <f>AU37+AV37</f>
        <v>71.8977272727273</v>
      </c>
    </row>
    <row r="38" spans="1:49">
      <c r="A38" s="10">
        <v>35</v>
      </c>
      <c r="B38" s="20" t="s">
        <v>119</v>
      </c>
      <c r="C38" s="22" t="s">
        <v>120</v>
      </c>
      <c r="D38" s="21" t="s">
        <v>48</v>
      </c>
      <c r="E38" s="21" t="s">
        <v>48</v>
      </c>
      <c r="F38" s="9">
        <v>68</v>
      </c>
      <c r="G38" s="9">
        <v>43</v>
      </c>
      <c r="H38" s="9">
        <v>61</v>
      </c>
      <c r="I38" s="9">
        <v>64</v>
      </c>
      <c r="J38" s="9">
        <v>71</v>
      </c>
      <c r="K38" s="21" t="s">
        <v>48</v>
      </c>
      <c r="L38" s="21" t="s">
        <v>48</v>
      </c>
      <c r="M38" s="21" t="s">
        <v>48</v>
      </c>
      <c r="N38" s="21" t="s">
        <v>48</v>
      </c>
      <c r="O38" s="9">
        <v>74</v>
      </c>
      <c r="P38" s="21" t="s">
        <v>50</v>
      </c>
      <c r="Q38" s="9">
        <v>39</v>
      </c>
      <c r="R38" s="21" t="s">
        <v>48</v>
      </c>
      <c r="S38" s="8">
        <f>F38*2.5+G38*4+H38*2+I38*3+J38*2.5+O38*3+P38*1+Q38*2</f>
        <v>1218.5</v>
      </c>
      <c r="T38" s="8">
        <f>2.5+4+2+3+2.5+3+1+2</f>
        <v>20</v>
      </c>
      <c r="U38" s="8">
        <f>S38/T38</f>
        <v>60.925</v>
      </c>
      <c r="V38" s="15"/>
      <c r="X38" s="20" t="s">
        <v>119</v>
      </c>
      <c r="Y38" s="20" t="s">
        <v>120</v>
      </c>
      <c r="Z38" s="21" t="s">
        <v>48</v>
      </c>
      <c r="AA38" s="9">
        <v>77</v>
      </c>
      <c r="AB38" s="9">
        <v>90</v>
      </c>
      <c r="AC38" s="21" t="s">
        <v>48</v>
      </c>
      <c r="AD38" s="21" t="s">
        <v>48</v>
      </c>
      <c r="AE38" s="21" t="s">
        <v>48</v>
      </c>
      <c r="AF38" s="21" t="s">
        <v>49</v>
      </c>
      <c r="AG38" s="9">
        <v>90</v>
      </c>
      <c r="AH38" s="21" t="s">
        <v>53</v>
      </c>
      <c r="AI38" s="21" t="s">
        <v>53</v>
      </c>
      <c r="AJ38" s="9">
        <v>73</v>
      </c>
      <c r="AK38" s="9">
        <v>81</v>
      </c>
      <c r="AL38" s="21" t="s">
        <v>48</v>
      </c>
      <c r="AM38" s="9">
        <v>69</v>
      </c>
      <c r="AN38" s="21" t="s">
        <v>50</v>
      </c>
      <c r="AO38" s="21" t="s">
        <v>48</v>
      </c>
      <c r="AP38" s="18">
        <f>AA38*3+AB38*2++AF38*3+AG38*2+AH38+AI38*4.5+AJ38*3+AK38*1.5+AM38*2+AN38</f>
        <v>1852</v>
      </c>
      <c r="AQ38" s="18">
        <f>3+2+3+2+1+4.5+3+1.5+2+1</f>
        <v>23</v>
      </c>
      <c r="AR38" s="18">
        <f>AP38/AQ38</f>
        <v>80.5217391304348</v>
      </c>
      <c r="AS38" s="18">
        <f>S38+AP38</f>
        <v>3070.5</v>
      </c>
      <c r="AT38" s="18">
        <f>T38+AQ38</f>
        <v>43</v>
      </c>
      <c r="AU38" s="18">
        <f>AS38/AT38</f>
        <v>71.4069767441861</v>
      </c>
      <c r="AV38" s="19">
        <f>0</f>
        <v>0</v>
      </c>
      <c r="AW38" s="19">
        <f>AU38+AV38</f>
        <v>71.4069767441861</v>
      </c>
    </row>
    <row r="39" spans="1:49">
      <c r="A39" s="10">
        <v>36</v>
      </c>
      <c r="B39" s="20" t="s">
        <v>121</v>
      </c>
      <c r="C39" s="22" t="s">
        <v>122</v>
      </c>
      <c r="D39" s="21" t="s">
        <v>48</v>
      </c>
      <c r="E39" s="21" t="s">
        <v>48</v>
      </c>
      <c r="F39" s="9">
        <v>80</v>
      </c>
      <c r="G39" s="9">
        <v>64</v>
      </c>
      <c r="H39" s="9">
        <v>72</v>
      </c>
      <c r="I39" s="9">
        <v>60</v>
      </c>
      <c r="J39" s="9">
        <v>71</v>
      </c>
      <c r="K39" s="21" t="s">
        <v>48</v>
      </c>
      <c r="L39" s="21" t="s">
        <v>48</v>
      </c>
      <c r="M39" s="21" t="s">
        <v>48</v>
      </c>
      <c r="N39" s="21" t="s">
        <v>48</v>
      </c>
      <c r="O39" s="9">
        <v>75</v>
      </c>
      <c r="P39" s="21" t="s">
        <v>53</v>
      </c>
      <c r="Q39" s="9">
        <v>50</v>
      </c>
      <c r="R39" s="21" t="s">
        <v>48</v>
      </c>
      <c r="S39" s="8">
        <f>F39*2.5+G39*4+H39*2+I39*3+J39*2.5+O39*3+P39*1+Q39*2</f>
        <v>1357.5</v>
      </c>
      <c r="T39" s="8">
        <f>2.5+4+2+3+2.5+3+1+2</f>
        <v>20</v>
      </c>
      <c r="U39" s="8">
        <f>S39/T39</f>
        <v>67.875</v>
      </c>
      <c r="V39" s="15"/>
      <c r="X39" s="20" t="s">
        <v>121</v>
      </c>
      <c r="Y39" s="22" t="s">
        <v>122</v>
      </c>
      <c r="Z39" s="21" t="s">
        <v>48</v>
      </c>
      <c r="AA39" s="9">
        <v>72</v>
      </c>
      <c r="AB39" s="9">
        <v>85</v>
      </c>
      <c r="AC39" s="21" t="s">
        <v>48</v>
      </c>
      <c r="AD39" s="21" t="s">
        <v>48</v>
      </c>
      <c r="AE39" s="21" t="s">
        <v>48</v>
      </c>
      <c r="AF39" s="21" t="s">
        <v>53</v>
      </c>
      <c r="AG39" s="9">
        <v>81</v>
      </c>
      <c r="AH39" s="21" t="s">
        <v>53</v>
      </c>
      <c r="AI39" s="21" t="s">
        <v>53</v>
      </c>
      <c r="AJ39" s="9">
        <v>70</v>
      </c>
      <c r="AK39" s="9">
        <v>82</v>
      </c>
      <c r="AL39" s="21" t="s">
        <v>48</v>
      </c>
      <c r="AM39" s="9">
        <v>46</v>
      </c>
      <c r="AN39" s="21" t="s">
        <v>50</v>
      </c>
      <c r="AO39" s="21" t="s">
        <v>48</v>
      </c>
      <c r="AP39" s="18">
        <f>AA39*3+AB39*2++AF39*3+AG39*2+AH39+AI39*4.5+AJ39*3+AK39*1.5+AM39*2+AN39</f>
        <v>1695.5</v>
      </c>
      <c r="AQ39" s="18">
        <f>3+2+3+2+1+4.5+3+1.5+2+1</f>
        <v>23</v>
      </c>
      <c r="AR39" s="18">
        <f>AP39/AQ39</f>
        <v>73.7173913043478</v>
      </c>
      <c r="AS39" s="18">
        <f>S39+AP39</f>
        <v>3053</v>
      </c>
      <c r="AT39" s="18">
        <f>T39+AQ39</f>
        <v>43</v>
      </c>
      <c r="AU39" s="18">
        <f>AS39/AT39</f>
        <v>71</v>
      </c>
      <c r="AV39" s="19">
        <f>0</f>
        <v>0</v>
      </c>
      <c r="AW39" s="19">
        <f>AU39+AV39</f>
        <v>71</v>
      </c>
    </row>
    <row r="40" spans="1:49">
      <c r="A40" s="7">
        <v>37</v>
      </c>
      <c r="B40" s="20" t="s">
        <v>123</v>
      </c>
      <c r="C40" s="20" t="s">
        <v>124</v>
      </c>
      <c r="D40" s="21" t="s">
        <v>48</v>
      </c>
      <c r="E40" s="21" t="s">
        <v>48</v>
      </c>
      <c r="F40" s="9">
        <v>63</v>
      </c>
      <c r="G40" s="9">
        <v>67</v>
      </c>
      <c r="H40" s="9">
        <v>69</v>
      </c>
      <c r="I40" s="9">
        <v>60</v>
      </c>
      <c r="J40" s="9">
        <v>75</v>
      </c>
      <c r="K40" s="21" t="s">
        <v>48</v>
      </c>
      <c r="L40" s="21" t="s">
        <v>48</v>
      </c>
      <c r="M40" s="9">
        <v>78</v>
      </c>
      <c r="N40" s="21" t="s">
        <v>48</v>
      </c>
      <c r="O40" s="9">
        <v>78</v>
      </c>
      <c r="P40" s="21" t="s">
        <v>56</v>
      </c>
      <c r="Q40" s="9">
        <v>60</v>
      </c>
      <c r="R40" s="21" t="s">
        <v>48</v>
      </c>
      <c r="S40" s="8">
        <f>F40*2.5+G40*4+H40*2+I40*3+J40*2.5+O40*3+P40*1+Q40*2+M40*3</f>
        <v>1584</v>
      </c>
      <c r="T40" s="8">
        <f>2.5+4+2+3+2.5+3+3+1+2</f>
        <v>23</v>
      </c>
      <c r="U40" s="8">
        <f>S40/T40</f>
        <v>68.8695652173913</v>
      </c>
      <c r="V40" s="15"/>
      <c r="X40" s="20" t="s">
        <v>123</v>
      </c>
      <c r="Y40" s="20" t="s">
        <v>124</v>
      </c>
      <c r="Z40" s="21" t="s">
        <v>48</v>
      </c>
      <c r="AA40" s="9">
        <v>67</v>
      </c>
      <c r="AB40" s="9">
        <v>65</v>
      </c>
      <c r="AC40" s="21" t="s">
        <v>48</v>
      </c>
      <c r="AD40" s="21" t="s">
        <v>48</v>
      </c>
      <c r="AE40" s="21" t="s">
        <v>53</v>
      </c>
      <c r="AF40" s="21" t="s">
        <v>53</v>
      </c>
      <c r="AG40" s="9">
        <v>73</v>
      </c>
      <c r="AH40" s="21" t="s">
        <v>50</v>
      </c>
      <c r="AI40" s="21" t="s">
        <v>53</v>
      </c>
      <c r="AJ40" s="9">
        <v>69</v>
      </c>
      <c r="AK40" s="9">
        <v>83</v>
      </c>
      <c r="AL40" s="21" t="s">
        <v>48</v>
      </c>
      <c r="AM40" s="9">
        <v>63</v>
      </c>
      <c r="AN40" s="21" t="s">
        <v>49</v>
      </c>
      <c r="AO40" s="21" t="s">
        <v>48</v>
      </c>
      <c r="AP40" s="18">
        <f>AA40*3+AB40*2+AE40+AF40*3+AG40*2+AH40+AI40*4.5+AJ40*3+AK40*1.5+AM40*2+AN40</f>
        <v>1752</v>
      </c>
      <c r="AQ40" s="18">
        <f>3+2+1+3+2+1+4.5+3+1.5+2+1</f>
        <v>24</v>
      </c>
      <c r="AR40" s="18">
        <f>AP40/AQ40</f>
        <v>73</v>
      </c>
      <c r="AS40" s="18">
        <f>S40+AP40</f>
        <v>3336</v>
      </c>
      <c r="AT40" s="18">
        <f>T40+AQ40</f>
        <v>47</v>
      </c>
      <c r="AU40" s="18">
        <f>AS40/AT40</f>
        <v>70.9787234042553</v>
      </c>
      <c r="AV40" s="19">
        <f>0</f>
        <v>0</v>
      </c>
      <c r="AW40" s="19">
        <f>AU40+AV40</f>
        <v>70.9787234042553</v>
      </c>
    </row>
    <row r="41" spans="1:49">
      <c r="A41" s="10">
        <v>38</v>
      </c>
      <c r="B41" s="20" t="s">
        <v>125</v>
      </c>
      <c r="C41" s="22" t="s">
        <v>126</v>
      </c>
      <c r="D41" s="21" t="s">
        <v>48</v>
      </c>
      <c r="E41" s="21" t="s">
        <v>48</v>
      </c>
      <c r="F41" s="9">
        <v>61</v>
      </c>
      <c r="G41" s="9">
        <v>63</v>
      </c>
      <c r="H41" s="9">
        <v>56</v>
      </c>
      <c r="I41" s="9">
        <v>54</v>
      </c>
      <c r="J41" s="9">
        <v>67</v>
      </c>
      <c r="K41" s="21" t="s">
        <v>48</v>
      </c>
      <c r="L41" s="21" t="s">
        <v>48</v>
      </c>
      <c r="M41" s="9">
        <v>71</v>
      </c>
      <c r="N41" s="21" t="s">
        <v>48</v>
      </c>
      <c r="O41" s="9">
        <v>77</v>
      </c>
      <c r="P41" s="21" t="s">
        <v>53</v>
      </c>
      <c r="Q41" s="9">
        <v>43</v>
      </c>
      <c r="R41" s="21" t="s">
        <v>48</v>
      </c>
      <c r="S41" s="8">
        <f>F41*2.5+G41*4+H41*2+I41*3+J41*2.5+O41*3+P41*1+Q41*2+M41*3</f>
        <v>1451</v>
      </c>
      <c r="T41" s="8">
        <f>2.5+4+2+3+2.5+3+3+1+2</f>
        <v>23</v>
      </c>
      <c r="U41" s="8">
        <f>S41/T41</f>
        <v>63.0869565217391</v>
      </c>
      <c r="V41" s="15"/>
      <c r="X41" s="20" t="s">
        <v>125</v>
      </c>
      <c r="Y41" s="22" t="s">
        <v>126</v>
      </c>
      <c r="Z41" s="21" t="s">
        <v>48</v>
      </c>
      <c r="AA41" s="9">
        <v>76</v>
      </c>
      <c r="AB41" s="9">
        <v>88</v>
      </c>
      <c r="AC41" s="21" t="s">
        <v>48</v>
      </c>
      <c r="AD41" s="21" t="s">
        <v>48</v>
      </c>
      <c r="AE41" s="21" t="s">
        <v>53</v>
      </c>
      <c r="AF41" s="21" t="s">
        <v>53</v>
      </c>
      <c r="AG41" s="9">
        <v>61</v>
      </c>
      <c r="AH41" s="21" t="s">
        <v>49</v>
      </c>
      <c r="AI41" s="21" t="s">
        <v>50</v>
      </c>
      <c r="AJ41" s="9">
        <v>62</v>
      </c>
      <c r="AK41" s="9">
        <v>84</v>
      </c>
      <c r="AL41" s="9"/>
      <c r="AM41" s="9">
        <v>62</v>
      </c>
      <c r="AN41" s="21" t="s">
        <v>49</v>
      </c>
      <c r="AO41" s="21" t="s">
        <v>48</v>
      </c>
      <c r="AP41" s="18">
        <f>AA41*3+AB41*2+AE41+AF41*3+AG41*2+AH41+AI41*4.5+AJ41*3+AK41*1.5+AM41*2+AN41</f>
        <v>1834.5</v>
      </c>
      <c r="AQ41" s="18">
        <f>3+2+1+3+2+1+4.5+3+1.5+2+1</f>
        <v>24</v>
      </c>
      <c r="AR41" s="18">
        <f>AP41/AQ41</f>
        <v>76.4375</v>
      </c>
      <c r="AS41" s="18">
        <f>S41+AP41</f>
        <v>3285.5</v>
      </c>
      <c r="AT41" s="18">
        <f>T41+AQ41</f>
        <v>47</v>
      </c>
      <c r="AU41" s="18">
        <f>AS41/AT41</f>
        <v>69.9042553191489</v>
      </c>
      <c r="AV41" s="19">
        <f>0</f>
        <v>0</v>
      </c>
      <c r="AW41" s="19">
        <f>AU41+AV41</f>
        <v>69.9042553191489</v>
      </c>
    </row>
    <row r="42" spans="1:49">
      <c r="A42" s="10">
        <v>39</v>
      </c>
      <c r="B42" s="20" t="s">
        <v>127</v>
      </c>
      <c r="C42" s="22" t="s">
        <v>128</v>
      </c>
      <c r="D42" s="21" t="s">
        <v>48</v>
      </c>
      <c r="E42" s="21" t="s">
        <v>48</v>
      </c>
      <c r="F42" s="9">
        <v>66</v>
      </c>
      <c r="G42" s="9">
        <v>64</v>
      </c>
      <c r="H42" s="9">
        <v>52</v>
      </c>
      <c r="I42" s="9">
        <v>66</v>
      </c>
      <c r="J42" s="9">
        <v>62</v>
      </c>
      <c r="K42" s="21" t="s">
        <v>48</v>
      </c>
      <c r="L42" s="21" t="s">
        <v>48</v>
      </c>
      <c r="M42" s="21" t="s">
        <v>48</v>
      </c>
      <c r="N42" s="21" t="s">
        <v>48</v>
      </c>
      <c r="O42" s="9">
        <v>66</v>
      </c>
      <c r="P42" s="21" t="s">
        <v>53</v>
      </c>
      <c r="Q42" s="9">
        <v>39</v>
      </c>
      <c r="R42" s="21" t="s">
        <v>48</v>
      </c>
      <c r="S42" s="8">
        <f>F42*2.5+G42*4+H42*2+I42*3+J42*2.5+O42*3+P42*1+Q42*2</f>
        <v>1229</v>
      </c>
      <c r="T42" s="8">
        <f>2.5+4+2+3+2.5+3+1+2</f>
        <v>20</v>
      </c>
      <c r="U42" s="8">
        <f>S42/T42</f>
        <v>61.45</v>
      </c>
      <c r="V42" s="15"/>
      <c r="X42" s="20" t="s">
        <v>127</v>
      </c>
      <c r="Y42" s="22" t="s">
        <v>128</v>
      </c>
      <c r="Z42" s="21" t="s">
        <v>48</v>
      </c>
      <c r="AA42" s="9">
        <v>79</v>
      </c>
      <c r="AB42" s="9">
        <v>76</v>
      </c>
      <c r="AC42" s="21" t="s">
        <v>48</v>
      </c>
      <c r="AD42" s="21" t="s">
        <v>48</v>
      </c>
      <c r="AE42" s="21" t="s">
        <v>48</v>
      </c>
      <c r="AF42" s="21" t="s">
        <v>53</v>
      </c>
      <c r="AG42" s="9">
        <v>81</v>
      </c>
      <c r="AH42" s="21" t="s">
        <v>53</v>
      </c>
      <c r="AI42" s="21" t="s">
        <v>50</v>
      </c>
      <c r="AJ42" s="9">
        <v>69</v>
      </c>
      <c r="AK42" s="9">
        <v>87</v>
      </c>
      <c r="AL42" s="21" t="s">
        <v>48</v>
      </c>
      <c r="AM42" s="9">
        <v>52</v>
      </c>
      <c r="AN42" s="21" t="s">
        <v>56</v>
      </c>
      <c r="AO42" s="21" t="s">
        <v>48</v>
      </c>
      <c r="AP42" s="18">
        <f>AA42*3+AB42*2++AF42*3+AG42*2+AH42+AI42*4.5+AJ42*3+AK42*1.5+AM42*2+AN42</f>
        <v>1740</v>
      </c>
      <c r="AQ42" s="18">
        <f>3+2+3+2+1+4.5+3+1.5+2+1</f>
        <v>23</v>
      </c>
      <c r="AR42" s="18">
        <f>AP42/AQ42</f>
        <v>75.6521739130435</v>
      </c>
      <c r="AS42" s="18">
        <f>S42+AP42</f>
        <v>2969</v>
      </c>
      <c r="AT42" s="18">
        <f>T42+AQ42</f>
        <v>43</v>
      </c>
      <c r="AU42" s="18">
        <f>AS42/AT42</f>
        <v>69.046511627907</v>
      </c>
      <c r="AV42" s="19">
        <f>0</f>
        <v>0</v>
      </c>
      <c r="AW42" s="19">
        <f>AU42+AV42</f>
        <v>69.046511627907</v>
      </c>
    </row>
    <row r="43" spans="1:49">
      <c r="A43" s="10">
        <v>40</v>
      </c>
      <c r="B43" s="20" t="s">
        <v>129</v>
      </c>
      <c r="C43" s="22" t="s">
        <v>130</v>
      </c>
      <c r="D43" s="21" t="s">
        <v>48</v>
      </c>
      <c r="E43" s="21" t="s">
        <v>48</v>
      </c>
      <c r="F43" s="9">
        <v>71</v>
      </c>
      <c r="G43" s="9">
        <v>64</v>
      </c>
      <c r="H43" s="9">
        <v>75</v>
      </c>
      <c r="I43" s="9">
        <v>56</v>
      </c>
      <c r="J43" s="9">
        <v>81</v>
      </c>
      <c r="K43" s="21" t="s">
        <v>48</v>
      </c>
      <c r="L43" s="21" t="s">
        <v>48</v>
      </c>
      <c r="M43" s="21" t="s">
        <v>48</v>
      </c>
      <c r="N43" s="21" t="s">
        <v>48</v>
      </c>
      <c r="O43" s="9">
        <v>62</v>
      </c>
      <c r="P43" s="21" t="s">
        <v>53</v>
      </c>
      <c r="Q43" s="9">
        <v>34</v>
      </c>
      <c r="R43" s="21" t="s">
        <v>48</v>
      </c>
      <c r="S43" s="8">
        <f>F43*2.5+G43*4+H43*2+I43*3+J43*2.5+O43*3+P43*1+Q43*2</f>
        <v>1283</v>
      </c>
      <c r="T43" s="8">
        <f>2.5+4+2+3+2.5+3+1+2</f>
        <v>20</v>
      </c>
      <c r="U43" s="8">
        <f>S43/T43</f>
        <v>64.15</v>
      </c>
      <c r="V43" s="15"/>
      <c r="X43" s="20" t="s">
        <v>129</v>
      </c>
      <c r="Y43" s="22" t="s">
        <v>130</v>
      </c>
      <c r="Z43" s="21" t="s">
        <v>48</v>
      </c>
      <c r="AA43" s="9">
        <v>81</v>
      </c>
      <c r="AB43" s="9">
        <v>68</v>
      </c>
      <c r="AC43" s="21" t="s">
        <v>48</v>
      </c>
      <c r="AD43" s="21" t="s">
        <v>48</v>
      </c>
      <c r="AE43" s="21" t="s">
        <v>50</v>
      </c>
      <c r="AF43" s="21" t="s">
        <v>53</v>
      </c>
      <c r="AG43" s="9">
        <v>67</v>
      </c>
      <c r="AH43" s="21" t="s">
        <v>50</v>
      </c>
      <c r="AI43" s="21" t="s">
        <v>53</v>
      </c>
      <c r="AJ43" s="9">
        <v>57</v>
      </c>
      <c r="AK43" s="9">
        <v>72</v>
      </c>
      <c r="AL43" s="21" t="s">
        <v>48</v>
      </c>
      <c r="AM43" s="9">
        <v>74</v>
      </c>
      <c r="AN43" s="21" t="s">
        <v>53</v>
      </c>
      <c r="AO43" s="9">
        <v>71</v>
      </c>
      <c r="AP43" s="18">
        <f>AA43*3+AB43*2+AE43+AF43*3+AG43*2+AH43+AI43*4.5+AJ43*3+AK43*1.5+AM43*2+AN43+AO43*2</f>
        <v>1889.5</v>
      </c>
      <c r="AQ43" s="18">
        <f>3+2+1+3+2+1+4.5+3+1.5+2+1+2</f>
        <v>26</v>
      </c>
      <c r="AR43" s="18">
        <f>AP43/AQ43</f>
        <v>72.6730769230769</v>
      </c>
      <c r="AS43" s="18">
        <f>S43+AP43</f>
        <v>3172.5</v>
      </c>
      <c r="AT43" s="18">
        <f>T43+AQ43</f>
        <v>46</v>
      </c>
      <c r="AU43" s="18">
        <f>AS43/AT43</f>
        <v>68.9673913043478</v>
      </c>
      <c r="AV43" s="19">
        <f>0</f>
        <v>0</v>
      </c>
      <c r="AW43" s="19">
        <f>AU43+AV43</f>
        <v>68.9673913043478</v>
      </c>
    </row>
    <row r="44" spans="1:49">
      <c r="A44" s="10">
        <v>41</v>
      </c>
      <c r="B44" s="20" t="s">
        <v>131</v>
      </c>
      <c r="C44" s="22" t="s">
        <v>132</v>
      </c>
      <c r="D44" s="21" t="s">
        <v>48</v>
      </c>
      <c r="E44" s="21" t="s">
        <v>48</v>
      </c>
      <c r="F44" s="9">
        <v>77</v>
      </c>
      <c r="G44" s="9">
        <v>50</v>
      </c>
      <c r="H44" s="9">
        <v>66</v>
      </c>
      <c r="I44" s="9">
        <v>60</v>
      </c>
      <c r="J44" s="9">
        <v>58</v>
      </c>
      <c r="K44" s="9">
        <v>51</v>
      </c>
      <c r="L44" s="21" t="s">
        <v>48</v>
      </c>
      <c r="M44" s="21" t="s">
        <v>48</v>
      </c>
      <c r="N44" s="21" t="s">
        <v>48</v>
      </c>
      <c r="O44" s="9">
        <v>41</v>
      </c>
      <c r="P44" s="21" t="s">
        <v>53</v>
      </c>
      <c r="Q44" s="9">
        <v>31</v>
      </c>
      <c r="R44" s="21" t="s">
        <v>48</v>
      </c>
      <c r="S44" s="8">
        <f>F44*2.5+G44*4+H44*2+I44*3+J44*2.5+O44*3+P44*1+Q44*2+K44*3</f>
        <v>1262.5</v>
      </c>
      <c r="T44" s="8">
        <f>2.5+4+2+3+2.5+3+3+1+2</f>
        <v>23</v>
      </c>
      <c r="U44" s="8">
        <f>S44/T44</f>
        <v>54.8913043478261</v>
      </c>
      <c r="V44" s="15"/>
      <c r="X44" s="20" t="s">
        <v>131</v>
      </c>
      <c r="Y44" s="20" t="s">
        <v>132</v>
      </c>
      <c r="Z44" s="21" t="s">
        <v>48</v>
      </c>
      <c r="AA44" s="9">
        <v>75</v>
      </c>
      <c r="AB44" s="9">
        <v>94</v>
      </c>
      <c r="AC44" s="21" t="s">
        <v>48</v>
      </c>
      <c r="AD44" s="21" t="s">
        <v>48</v>
      </c>
      <c r="AE44" s="21" t="s">
        <v>48</v>
      </c>
      <c r="AF44" s="21" t="s">
        <v>53</v>
      </c>
      <c r="AG44" s="9">
        <v>95</v>
      </c>
      <c r="AH44" s="21" t="s">
        <v>53</v>
      </c>
      <c r="AI44" s="21" t="s">
        <v>49</v>
      </c>
      <c r="AJ44" s="9">
        <v>72</v>
      </c>
      <c r="AK44" s="9">
        <v>92</v>
      </c>
      <c r="AL44" s="9"/>
      <c r="AM44" s="9">
        <v>61</v>
      </c>
      <c r="AN44" s="21" t="s">
        <v>49</v>
      </c>
      <c r="AO44" s="21" t="s">
        <v>48</v>
      </c>
      <c r="AP44" s="18">
        <f>AA44*3+AB44*2++AF44*3+AG44*2+AH44+AI44*4.5+AJ44*3+AK44*1.5+AM44*2+AN44</f>
        <v>1901.5</v>
      </c>
      <c r="AQ44" s="18">
        <f>3+2+3+2+1+4.5+3+1.5+2+1</f>
        <v>23</v>
      </c>
      <c r="AR44" s="18">
        <f>AP44/AQ44</f>
        <v>82.6739130434783</v>
      </c>
      <c r="AS44" s="18">
        <f>S44+AP44</f>
        <v>3164</v>
      </c>
      <c r="AT44" s="18">
        <f>T44+AQ44</f>
        <v>46</v>
      </c>
      <c r="AU44" s="18">
        <f>AS44/AT44</f>
        <v>68.7826086956522</v>
      </c>
      <c r="AV44" s="19">
        <f>0</f>
        <v>0</v>
      </c>
      <c r="AW44" s="19">
        <f>AU44+AV44</f>
        <v>68.7826086956522</v>
      </c>
    </row>
    <row r="45" spans="1:49">
      <c r="A45" s="10">
        <v>42</v>
      </c>
      <c r="B45" s="20" t="s">
        <v>133</v>
      </c>
      <c r="C45" s="22" t="s">
        <v>134</v>
      </c>
      <c r="D45" s="21" t="s">
        <v>48</v>
      </c>
      <c r="E45" s="21" t="s">
        <v>48</v>
      </c>
      <c r="F45" s="9">
        <v>81</v>
      </c>
      <c r="G45" s="9">
        <v>51</v>
      </c>
      <c r="H45" s="9">
        <v>45</v>
      </c>
      <c r="I45" s="9">
        <v>51</v>
      </c>
      <c r="J45" s="9">
        <v>77</v>
      </c>
      <c r="K45" s="21" t="s">
        <v>48</v>
      </c>
      <c r="L45" s="21" t="s">
        <v>48</v>
      </c>
      <c r="M45" s="21" t="s">
        <v>48</v>
      </c>
      <c r="N45" s="21" t="s">
        <v>48</v>
      </c>
      <c r="O45" s="9">
        <v>47</v>
      </c>
      <c r="P45" s="21" t="s">
        <v>56</v>
      </c>
      <c r="Q45" s="9">
        <v>48</v>
      </c>
      <c r="R45" s="21" t="s">
        <v>48</v>
      </c>
      <c r="S45" s="8">
        <f>F45*2.5+G45*4+H45*2+I45*3+J45*2.5+O45*3+P45*1+Q45*2</f>
        <v>1144</v>
      </c>
      <c r="T45" s="8">
        <f>2.5+4+2+3+2.5+3+1+2</f>
        <v>20</v>
      </c>
      <c r="U45" s="8">
        <f>S45/T45</f>
        <v>57.2</v>
      </c>
      <c r="V45" s="15"/>
      <c r="X45" s="20" t="s">
        <v>133</v>
      </c>
      <c r="Y45" s="22" t="s">
        <v>134</v>
      </c>
      <c r="Z45" s="21" t="s">
        <v>48</v>
      </c>
      <c r="AA45" s="9">
        <v>70</v>
      </c>
      <c r="AB45" s="9">
        <v>87</v>
      </c>
      <c r="AC45" s="21" t="s">
        <v>48</v>
      </c>
      <c r="AD45" s="21" t="s">
        <v>48</v>
      </c>
      <c r="AE45" s="21" t="s">
        <v>48</v>
      </c>
      <c r="AF45" s="21" t="s">
        <v>50</v>
      </c>
      <c r="AG45" s="9">
        <v>79</v>
      </c>
      <c r="AH45" s="21" t="s">
        <v>49</v>
      </c>
      <c r="AI45" s="21" t="s">
        <v>49</v>
      </c>
      <c r="AJ45" s="9">
        <v>63</v>
      </c>
      <c r="AK45" s="9">
        <v>86</v>
      </c>
      <c r="AL45" s="21" t="s">
        <v>48</v>
      </c>
      <c r="AM45" s="9">
        <v>43</v>
      </c>
      <c r="AN45" s="21" t="s">
        <v>50</v>
      </c>
      <c r="AO45" s="21" t="s">
        <v>48</v>
      </c>
      <c r="AP45" s="18">
        <f>AA45*3+AB45*2++AF45*3+AG45*2+AH45+AI45*4.5+AJ45*3+AK45*1.5+AM45*2+AN45</f>
        <v>1808.5</v>
      </c>
      <c r="AQ45" s="18">
        <f>3+2+3+2+1+4.5+3+1.5+2+1</f>
        <v>23</v>
      </c>
      <c r="AR45" s="18">
        <f>AP45/AQ45</f>
        <v>78.6304347826087</v>
      </c>
      <c r="AS45" s="18">
        <f>S45+AP45</f>
        <v>2952.5</v>
      </c>
      <c r="AT45" s="18">
        <f>T45+AQ45</f>
        <v>43</v>
      </c>
      <c r="AU45" s="18">
        <f>AS45/AT45</f>
        <v>68.6627906976744</v>
      </c>
      <c r="AV45" s="19">
        <f>0</f>
        <v>0</v>
      </c>
      <c r="AW45" s="19">
        <f>AU45+AV45</f>
        <v>68.6627906976744</v>
      </c>
    </row>
    <row r="46" spans="1:49">
      <c r="A46" s="10">
        <v>43</v>
      </c>
      <c r="B46" s="20" t="s">
        <v>135</v>
      </c>
      <c r="C46" s="22" t="s">
        <v>136</v>
      </c>
      <c r="D46" s="21" t="s">
        <v>48</v>
      </c>
      <c r="E46" s="21" t="s">
        <v>48</v>
      </c>
      <c r="F46" s="9">
        <v>70</v>
      </c>
      <c r="G46" s="9">
        <v>68</v>
      </c>
      <c r="H46" s="9">
        <v>44</v>
      </c>
      <c r="I46" s="9">
        <v>67</v>
      </c>
      <c r="J46" s="9">
        <v>74</v>
      </c>
      <c r="K46" s="21" t="s">
        <v>48</v>
      </c>
      <c r="L46" s="21" t="s">
        <v>48</v>
      </c>
      <c r="M46" s="21" t="s">
        <v>48</v>
      </c>
      <c r="N46" s="21" t="s">
        <v>48</v>
      </c>
      <c r="O46" s="9">
        <v>32</v>
      </c>
      <c r="P46" s="21" t="s">
        <v>56</v>
      </c>
      <c r="Q46" s="9">
        <v>41</v>
      </c>
      <c r="R46" s="21" t="s">
        <v>48</v>
      </c>
      <c r="S46" s="8">
        <f>F46*2.5+G46*4+H46*2+I46*3+J46*2.5+O46*3+P46*1+Q46*2</f>
        <v>1164</v>
      </c>
      <c r="T46" s="8">
        <f>2.5+4+2+3+2.5+3+1+2</f>
        <v>20</v>
      </c>
      <c r="U46" s="8">
        <f>S46/T46</f>
        <v>58.2</v>
      </c>
      <c r="V46" s="15"/>
      <c r="X46" s="20" t="s">
        <v>135</v>
      </c>
      <c r="Y46" s="22" t="s">
        <v>136</v>
      </c>
      <c r="Z46" s="21" t="s">
        <v>48</v>
      </c>
      <c r="AA46" s="9">
        <v>77</v>
      </c>
      <c r="AB46" s="9">
        <v>82</v>
      </c>
      <c r="AC46" s="21" t="s">
        <v>48</v>
      </c>
      <c r="AD46" s="21" t="s">
        <v>48</v>
      </c>
      <c r="AE46" s="21" t="s">
        <v>48</v>
      </c>
      <c r="AF46" s="21" t="s">
        <v>53</v>
      </c>
      <c r="AG46" s="9">
        <v>83</v>
      </c>
      <c r="AH46" s="21" t="s">
        <v>50</v>
      </c>
      <c r="AI46" s="21" t="s">
        <v>50</v>
      </c>
      <c r="AJ46" s="9">
        <v>70</v>
      </c>
      <c r="AK46" s="9">
        <v>84</v>
      </c>
      <c r="AL46" s="21" t="s">
        <v>48</v>
      </c>
      <c r="AM46" s="9">
        <v>54</v>
      </c>
      <c r="AN46" s="21" t="s">
        <v>53</v>
      </c>
      <c r="AO46" s="21" t="s">
        <v>48</v>
      </c>
      <c r="AP46" s="18">
        <f>AA46*3+AB46*2++AF46*3+AG46*2+AH46+AI46*4.5+AJ46*3+AK46*1.5+AM46*2+AN46</f>
        <v>1772.5</v>
      </c>
      <c r="AQ46" s="18">
        <f>3+2+3+2+1+4.5+3+1.5+2+1</f>
        <v>23</v>
      </c>
      <c r="AR46" s="18">
        <f>AP46/AQ46</f>
        <v>77.0652173913043</v>
      </c>
      <c r="AS46" s="18">
        <f>S46+AP46</f>
        <v>2936.5</v>
      </c>
      <c r="AT46" s="18">
        <f>T46+AQ46</f>
        <v>43</v>
      </c>
      <c r="AU46" s="18">
        <f>AS46/AT46</f>
        <v>68.2906976744186</v>
      </c>
      <c r="AV46" s="19">
        <f>0</f>
        <v>0</v>
      </c>
      <c r="AW46" s="19">
        <f>AU46+AV46</f>
        <v>68.2906976744186</v>
      </c>
    </row>
    <row r="47" spans="1:49">
      <c r="A47" s="10">
        <v>44</v>
      </c>
      <c r="B47" s="20" t="s">
        <v>137</v>
      </c>
      <c r="C47" s="22" t="s">
        <v>138</v>
      </c>
      <c r="D47" s="21" t="s">
        <v>48</v>
      </c>
      <c r="E47" s="21" t="s">
        <v>48</v>
      </c>
      <c r="F47" s="9">
        <v>64</v>
      </c>
      <c r="G47" s="9">
        <v>61</v>
      </c>
      <c r="H47" s="9">
        <v>64</v>
      </c>
      <c r="I47" s="9">
        <v>62</v>
      </c>
      <c r="J47" s="9">
        <v>77</v>
      </c>
      <c r="K47" s="9">
        <v>62</v>
      </c>
      <c r="L47" s="21" t="s">
        <v>48</v>
      </c>
      <c r="M47" s="21" t="s">
        <v>48</v>
      </c>
      <c r="N47" s="21" t="s">
        <v>48</v>
      </c>
      <c r="O47" s="9">
        <v>42</v>
      </c>
      <c r="P47" s="21" t="s">
        <v>53</v>
      </c>
      <c r="Q47" s="9">
        <v>47</v>
      </c>
      <c r="R47" s="21" t="s">
        <v>48</v>
      </c>
      <c r="S47" s="8">
        <f>F47*2.5+G47*4+H47*2+I47*3+J47*2.5+O47*3+P47*1+Q47*2+K47*3</f>
        <v>1391.5</v>
      </c>
      <c r="T47" s="8">
        <f>2.5+4+2+3+2.5+3+3+1+2</f>
        <v>23</v>
      </c>
      <c r="U47" s="8">
        <f>S47/T47</f>
        <v>60.5</v>
      </c>
      <c r="V47" s="15"/>
      <c r="X47" s="20" t="s">
        <v>137</v>
      </c>
      <c r="Y47" s="22" t="s">
        <v>138</v>
      </c>
      <c r="Z47" s="21" t="s">
        <v>48</v>
      </c>
      <c r="AA47" s="9">
        <v>67</v>
      </c>
      <c r="AB47" s="9">
        <v>74</v>
      </c>
      <c r="AC47" s="21" t="s">
        <v>48</v>
      </c>
      <c r="AD47" s="21" t="s">
        <v>48</v>
      </c>
      <c r="AE47" s="21" t="s">
        <v>48</v>
      </c>
      <c r="AF47" s="21" t="s">
        <v>50</v>
      </c>
      <c r="AG47" s="9">
        <v>79</v>
      </c>
      <c r="AH47" s="21" t="s">
        <v>53</v>
      </c>
      <c r="AI47" s="21" t="s">
        <v>50</v>
      </c>
      <c r="AJ47" s="9">
        <v>70</v>
      </c>
      <c r="AK47" s="9">
        <v>85</v>
      </c>
      <c r="AL47" s="21" t="s">
        <v>48</v>
      </c>
      <c r="AM47" s="9">
        <v>47</v>
      </c>
      <c r="AN47" s="21" t="s">
        <v>50</v>
      </c>
      <c r="AO47" s="21" t="s">
        <v>48</v>
      </c>
      <c r="AP47" s="18">
        <f>AA47*3+AB47*2++AF47*3+AG47*2+AH47+AI47*4.5+AJ47*3+AK47*1.5+AM47*2+AN47</f>
        <v>1736</v>
      </c>
      <c r="AQ47" s="18">
        <f>3+2+3+2+1+4.5+3+1.5+2+1</f>
        <v>23</v>
      </c>
      <c r="AR47" s="18">
        <f>AP47/AQ47</f>
        <v>75.4782608695652</v>
      </c>
      <c r="AS47" s="18">
        <f>S47+AP47</f>
        <v>3127.5</v>
      </c>
      <c r="AT47" s="18">
        <f>T47+AQ47</f>
        <v>46</v>
      </c>
      <c r="AU47" s="18">
        <f>AS47/AT47</f>
        <v>67.9891304347826</v>
      </c>
      <c r="AV47" s="19">
        <f>0</f>
        <v>0</v>
      </c>
      <c r="AW47" s="19">
        <f>AU47+AV47</f>
        <v>67.9891304347826</v>
      </c>
    </row>
    <row r="48" spans="1:49">
      <c r="A48" s="10">
        <v>45</v>
      </c>
      <c r="B48" s="20" t="s">
        <v>139</v>
      </c>
      <c r="C48" s="22" t="s">
        <v>140</v>
      </c>
      <c r="D48" s="21" t="s">
        <v>48</v>
      </c>
      <c r="E48" s="21" t="s">
        <v>48</v>
      </c>
      <c r="F48" s="9">
        <v>65</v>
      </c>
      <c r="G48" s="9">
        <v>48</v>
      </c>
      <c r="H48" s="9">
        <v>46</v>
      </c>
      <c r="I48" s="9">
        <v>45</v>
      </c>
      <c r="J48" s="9">
        <v>73</v>
      </c>
      <c r="K48" s="21" t="s">
        <v>48</v>
      </c>
      <c r="L48" s="21" t="s">
        <v>48</v>
      </c>
      <c r="M48" s="21" t="s">
        <v>48</v>
      </c>
      <c r="N48" s="21" t="s">
        <v>48</v>
      </c>
      <c r="O48" s="9">
        <v>77</v>
      </c>
      <c r="P48" s="21" t="s">
        <v>53</v>
      </c>
      <c r="Q48" s="9">
        <v>44</v>
      </c>
      <c r="R48" s="21" t="s">
        <v>48</v>
      </c>
      <c r="S48" s="8">
        <f>F48*2.5+G48*4+H48*2+I48*3+J48*2.5+O48*3+P48*1+Q48*2</f>
        <v>1158</v>
      </c>
      <c r="T48" s="8">
        <f>2.5+4+2+3+2.5+3+1+2</f>
        <v>20</v>
      </c>
      <c r="U48" s="8">
        <f>S48/T48</f>
        <v>57.9</v>
      </c>
      <c r="V48" s="15"/>
      <c r="X48" s="20" t="s">
        <v>139</v>
      </c>
      <c r="Y48" s="20" t="s">
        <v>140</v>
      </c>
      <c r="Z48" s="21" t="s">
        <v>48</v>
      </c>
      <c r="AA48" s="9">
        <v>86</v>
      </c>
      <c r="AB48" s="9">
        <v>60</v>
      </c>
      <c r="AC48" s="21" t="s">
        <v>48</v>
      </c>
      <c r="AD48" s="21" t="s">
        <v>48</v>
      </c>
      <c r="AE48" s="21" t="s">
        <v>48</v>
      </c>
      <c r="AF48" s="21" t="s">
        <v>53</v>
      </c>
      <c r="AG48" s="9">
        <v>72</v>
      </c>
      <c r="AH48" s="21" t="s">
        <v>50</v>
      </c>
      <c r="AI48" s="21" t="s">
        <v>53</v>
      </c>
      <c r="AJ48" s="9">
        <v>68</v>
      </c>
      <c r="AK48" s="9">
        <v>82</v>
      </c>
      <c r="AL48" s="21" t="s">
        <v>48</v>
      </c>
      <c r="AM48" s="9">
        <v>78</v>
      </c>
      <c r="AN48" s="21" t="s">
        <v>53</v>
      </c>
      <c r="AO48" s="21" t="s">
        <v>48</v>
      </c>
      <c r="AP48" s="18">
        <f>AA48*3+AB48*2++AF48*3+AG48*2+AH48+AI48*4.5+AJ48*3+AK48*1.5+AM48*2+AN48</f>
        <v>1727.5</v>
      </c>
      <c r="AQ48" s="18">
        <f>3+2+3+2+1+4.5+3+1.5+2+1</f>
        <v>23</v>
      </c>
      <c r="AR48" s="18">
        <f>AP48/AQ48</f>
        <v>75.1086956521739</v>
      </c>
      <c r="AS48" s="18">
        <f>S48+AP48</f>
        <v>2885.5</v>
      </c>
      <c r="AT48" s="18">
        <f>T48+AQ48</f>
        <v>43</v>
      </c>
      <c r="AU48" s="18">
        <f>AS48/AT48</f>
        <v>67.1046511627907</v>
      </c>
      <c r="AV48" s="19">
        <f>0</f>
        <v>0</v>
      </c>
      <c r="AW48" s="19">
        <f>AU48+AV48</f>
        <v>67.1046511627907</v>
      </c>
    </row>
    <row r="49" spans="1:49">
      <c r="A49" s="10">
        <v>46</v>
      </c>
      <c r="B49" s="20" t="s">
        <v>141</v>
      </c>
      <c r="C49" s="22" t="s">
        <v>142</v>
      </c>
      <c r="D49" s="21" t="s">
        <v>48</v>
      </c>
      <c r="E49" s="21" t="s">
        <v>48</v>
      </c>
      <c r="F49" s="9">
        <v>79</v>
      </c>
      <c r="G49" s="9">
        <v>52</v>
      </c>
      <c r="H49" s="9">
        <v>79</v>
      </c>
      <c r="I49" s="9">
        <v>55</v>
      </c>
      <c r="J49" s="9">
        <v>79</v>
      </c>
      <c r="K49" s="21" t="s">
        <v>48</v>
      </c>
      <c r="L49" s="21" t="s">
        <v>48</v>
      </c>
      <c r="M49" s="9">
        <v>69</v>
      </c>
      <c r="N49" s="21" t="s">
        <v>48</v>
      </c>
      <c r="O49" s="9">
        <v>62</v>
      </c>
      <c r="P49" s="21" t="s">
        <v>56</v>
      </c>
      <c r="Q49" s="9">
        <v>45</v>
      </c>
      <c r="R49" s="21" t="s">
        <v>48</v>
      </c>
      <c r="S49" s="8">
        <f>F49*2.5+G49*4+H49*2+I49*3+J49*2.5+O49*3+P49*1+Q49*2+M49*3</f>
        <v>1474</v>
      </c>
      <c r="T49" s="8">
        <f>2.5+4+2+3+2.5+3+3+1+2</f>
        <v>23</v>
      </c>
      <c r="U49" s="8">
        <f>S49/T49</f>
        <v>64.0869565217391</v>
      </c>
      <c r="V49" s="15"/>
      <c r="X49" s="20" t="s">
        <v>141</v>
      </c>
      <c r="Y49" s="22" t="s">
        <v>142</v>
      </c>
      <c r="Z49" s="9"/>
      <c r="AA49" s="9">
        <v>77</v>
      </c>
      <c r="AB49" s="9">
        <v>77</v>
      </c>
      <c r="AC49" s="21" t="s">
        <v>48</v>
      </c>
      <c r="AD49" s="21" t="s">
        <v>48</v>
      </c>
      <c r="AE49" s="21" t="s">
        <v>48</v>
      </c>
      <c r="AF49" s="21" t="s">
        <v>53</v>
      </c>
      <c r="AG49" s="9">
        <v>62</v>
      </c>
      <c r="AH49" s="21" t="s">
        <v>53</v>
      </c>
      <c r="AI49" s="21" t="s">
        <v>56</v>
      </c>
      <c r="AJ49" s="9">
        <v>66</v>
      </c>
      <c r="AK49" s="9">
        <v>78</v>
      </c>
      <c r="AL49" s="21" t="s">
        <v>48</v>
      </c>
      <c r="AM49" s="9">
        <v>51</v>
      </c>
      <c r="AN49" s="21" t="s">
        <v>53</v>
      </c>
      <c r="AO49" s="9">
        <v>75</v>
      </c>
      <c r="AP49" s="18">
        <f>AA49*3+AB49*2++AF49*3+AG49*2+AH49+AI49*4.5+AJ49*3+AK49*1.5+AM49*2+AN49+AO49*2</f>
        <v>1743.5</v>
      </c>
      <c r="AQ49" s="18">
        <f>3+2+3+2+1+4.5+3+1.5+2+1+2</f>
        <v>25</v>
      </c>
      <c r="AR49" s="18">
        <f>AP49/AQ49</f>
        <v>69.74</v>
      </c>
      <c r="AS49" s="18">
        <f>S49+AP49</f>
        <v>3217.5</v>
      </c>
      <c r="AT49" s="18">
        <f>T49+AQ49</f>
        <v>48</v>
      </c>
      <c r="AU49" s="18">
        <f>AS49/AT49</f>
        <v>67.03125</v>
      </c>
      <c r="AV49" s="19">
        <f>0</f>
        <v>0</v>
      </c>
      <c r="AW49" s="19">
        <f>AU49+AV49</f>
        <v>67.03125</v>
      </c>
    </row>
    <row r="50" spans="1:49">
      <c r="A50" s="10">
        <v>47</v>
      </c>
      <c r="B50" s="20" t="s">
        <v>143</v>
      </c>
      <c r="C50" s="22" t="s">
        <v>144</v>
      </c>
      <c r="D50" s="21" t="s">
        <v>48</v>
      </c>
      <c r="E50" s="21" t="s">
        <v>48</v>
      </c>
      <c r="F50" s="9">
        <v>63</v>
      </c>
      <c r="G50" s="9">
        <v>62</v>
      </c>
      <c r="H50" s="9">
        <v>61</v>
      </c>
      <c r="I50" s="9">
        <v>55</v>
      </c>
      <c r="J50" s="9">
        <v>86</v>
      </c>
      <c r="K50" s="21" t="s">
        <v>48</v>
      </c>
      <c r="L50" s="21" t="s">
        <v>48</v>
      </c>
      <c r="M50" s="21" t="s">
        <v>48</v>
      </c>
      <c r="N50" s="21" t="s">
        <v>48</v>
      </c>
      <c r="O50" s="9">
        <v>51</v>
      </c>
      <c r="P50" s="21" t="s">
        <v>50</v>
      </c>
      <c r="Q50" s="9">
        <v>40</v>
      </c>
      <c r="R50" s="21" t="s">
        <v>48</v>
      </c>
      <c r="S50" s="8">
        <f>F50*2.5+G50*4+H50*2+I50*3+J50*2.5+O50*3+P50*1+Q50*2</f>
        <v>1225.5</v>
      </c>
      <c r="T50" s="8">
        <f>2.5+4+2+3+2.5+3+1+2</f>
        <v>20</v>
      </c>
      <c r="U50" s="8">
        <f>S50/T50</f>
        <v>61.275</v>
      </c>
      <c r="V50" s="15"/>
      <c r="X50" s="20" t="s">
        <v>143</v>
      </c>
      <c r="Y50" s="22" t="s">
        <v>144</v>
      </c>
      <c r="Z50" s="21" t="s">
        <v>48</v>
      </c>
      <c r="AA50" s="9">
        <v>72</v>
      </c>
      <c r="AB50" s="9">
        <v>60</v>
      </c>
      <c r="AC50" s="21" t="s">
        <v>48</v>
      </c>
      <c r="AD50" s="21" t="s">
        <v>48</v>
      </c>
      <c r="AE50" s="21" t="s">
        <v>53</v>
      </c>
      <c r="AF50" s="21" t="s">
        <v>53</v>
      </c>
      <c r="AG50" s="9">
        <v>65</v>
      </c>
      <c r="AH50" s="21" t="s">
        <v>53</v>
      </c>
      <c r="AI50" s="21" t="s">
        <v>50</v>
      </c>
      <c r="AJ50" s="9">
        <v>66</v>
      </c>
      <c r="AK50" s="9">
        <v>80</v>
      </c>
      <c r="AL50" s="21" t="s">
        <v>48</v>
      </c>
      <c r="AM50" s="9">
        <v>50</v>
      </c>
      <c r="AN50" s="21" t="s">
        <v>53</v>
      </c>
      <c r="AO50" s="21" t="s">
        <v>48</v>
      </c>
      <c r="AP50" s="18">
        <f>AA50*3+AB50*2+AE50+AF50*3+AG50*2+AH50+AI50*4.5+AJ50*3+AK50*1.5+AM50*2+AN50</f>
        <v>1716.5</v>
      </c>
      <c r="AQ50" s="18">
        <f>3+2+1+3+2+1+4.5+3+1.5+2+1</f>
        <v>24</v>
      </c>
      <c r="AR50" s="18">
        <f>AP50/AQ50</f>
        <v>71.5208333333333</v>
      </c>
      <c r="AS50" s="18">
        <f>S50+AP50</f>
        <v>2942</v>
      </c>
      <c r="AT50" s="18">
        <f>T50+AQ50</f>
        <v>44</v>
      </c>
      <c r="AU50" s="18">
        <f>AS50/AT50</f>
        <v>66.8636363636364</v>
      </c>
      <c r="AV50" s="19">
        <f>0</f>
        <v>0</v>
      </c>
      <c r="AW50" s="19">
        <f>AU50+AV50</f>
        <v>66.8636363636364</v>
      </c>
    </row>
    <row r="51" spans="1:49">
      <c r="A51" s="10">
        <v>48</v>
      </c>
      <c r="B51" s="20" t="s">
        <v>145</v>
      </c>
      <c r="C51" s="22" t="s">
        <v>146</v>
      </c>
      <c r="D51" s="21" t="s">
        <v>48</v>
      </c>
      <c r="E51" s="21" t="s">
        <v>48</v>
      </c>
      <c r="F51" s="9">
        <v>71</v>
      </c>
      <c r="G51" s="9">
        <v>39</v>
      </c>
      <c r="H51" s="9">
        <v>43</v>
      </c>
      <c r="I51" s="9">
        <v>60</v>
      </c>
      <c r="J51" s="9">
        <v>77</v>
      </c>
      <c r="K51" s="21" t="s">
        <v>48</v>
      </c>
      <c r="L51" s="21" t="s">
        <v>48</v>
      </c>
      <c r="M51" s="21" t="s">
        <v>48</v>
      </c>
      <c r="N51" s="21" t="s">
        <v>48</v>
      </c>
      <c r="O51" s="9">
        <v>76</v>
      </c>
      <c r="P51" s="21" t="s">
        <v>56</v>
      </c>
      <c r="Q51" s="9">
        <v>49</v>
      </c>
      <c r="R51" s="21" t="s">
        <v>48</v>
      </c>
      <c r="S51" s="8">
        <f>F51*2.5+G51*4+H51*2+I51*3+J51*2.5+O51*3+P51*1+Q51*2</f>
        <v>1183</v>
      </c>
      <c r="T51" s="8">
        <f>2.5+4+2+3+2.5+3+1+2</f>
        <v>20</v>
      </c>
      <c r="U51" s="8">
        <f>S51/T51</f>
        <v>59.15</v>
      </c>
      <c r="V51" s="15"/>
      <c r="X51" s="20" t="s">
        <v>145</v>
      </c>
      <c r="Y51" s="22" t="s">
        <v>146</v>
      </c>
      <c r="Z51" s="21" t="s">
        <v>48</v>
      </c>
      <c r="AA51" s="9">
        <v>69</v>
      </c>
      <c r="AB51" s="9">
        <v>82</v>
      </c>
      <c r="AC51" s="9"/>
      <c r="AD51" s="21" t="s">
        <v>48</v>
      </c>
      <c r="AE51" s="21" t="s">
        <v>48</v>
      </c>
      <c r="AF51" s="21" t="s">
        <v>53</v>
      </c>
      <c r="AG51" s="9">
        <v>77</v>
      </c>
      <c r="AH51" s="21" t="s">
        <v>53</v>
      </c>
      <c r="AI51" s="21" t="s">
        <v>50</v>
      </c>
      <c r="AJ51" s="9">
        <v>53</v>
      </c>
      <c r="AK51" s="9">
        <v>83</v>
      </c>
      <c r="AL51" s="21" t="s">
        <v>48</v>
      </c>
      <c r="AM51" s="9">
        <v>50</v>
      </c>
      <c r="AN51" s="21" t="s">
        <v>50</v>
      </c>
      <c r="AO51" s="21" t="s">
        <v>48</v>
      </c>
      <c r="AP51" s="18">
        <f>AA51*3+AB51*2++AF51*3+AG51*2+AH51+AI51*4.5+AJ51*3+AK51*1.5+AM51*2+AN51</f>
        <v>1676</v>
      </c>
      <c r="AQ51" s="18">
        <f>3+2+3+2+1+4.5+3+1.5+2+1</f>
        <v>23</v>
      </c>
      <c r="AR51" s="18">
        <f>AP51/AQ51</f>
        <v>72.8695652173913</v>
      </c>
      <c r="AS51" s="18">
        <f>S51+AP51</f>
        <v>2859</v>
      </c>
      <c r="AT51" s="18">
        <f>T51+AQ51</f>
        <v>43</v>
      </c>
      <c r="AU51" s="18">
        <f>AS51/AT51</f>
        <v>66.4883720930233</v>
      </c>
      <c r="AV51" s="19">
        <f>0</f>
        <v>0</v>
      </c>
      <c r="AW51" s="19">
        <f>AU51+AV51</f>
        <v>66.4883720930233</v>
      </c>
    </row>
    <row r="52" spans="1:49">
      <c r="A52" s="10">
        <v>49</v>
      </c>
      <c r="B52" s="20" t="s">
        <v>147</v>
      </c>
      <c r="C52" s="22" t="s">
        <v>148</v>
      </c>
      <c r="D52" s="21" t="s">
        <v>48</v>
      </c>
      <c r="E52" s="21" t="s">
        <v>48</v>
      </c>
      <c r="F52" s="9">
        <v>67</v>
      </c>
      <c r="G52" s="9">
        <v>63</v>
      </c>
      <c r="H52" s="9">
        <v>57</v>
      </c>
      <c r="I52" s="9">
        <v>54</v>
      </c>
      <c r="J52" s="9">
        <v>52</v>
      </c>
      <c r="K52" s="9">
        <v>53</v>
      </c>
      <c r="L52" s="21" t="s">
        <v>48</v>
      </c>
      <c r="M52" s="21" t="s">
        <v>48</v>
      </c>
      <c r="N52" s="21" t="s">
        <v>48</v>
      </c>
      <c r="O52" s="9">
        <v>70</v>
      </c>
      <c r="P52" s="21" t="s">
        <v>53</v>
      </c>
      <c r="Q52" s="9">
        <v>45</v>
      </c>
      <c r="R52" s="21" t="s">
        <v>48</v>
      </c>
      <c r="S52" s="8">
        <f>F52*2.5+G52*4+H52*2+I52*3+J52*2.5+O52*3+P52*1+Q52*2+K52*3</f>
        <v>1359.5</v>
      </c>
      <c r="T52" s="8">
        <f>2.5+4+2+3+2.5+3+3+1+2</f>
        <v>23</v>
      </c>
      <c r="U52" s="8">
        <f>S52/T52</f>
        <v>59.1086956521739</v>
      </c>
      <c r="V52" s="15"/>
      <c r="X52" s="20" t="s">
        <v>147</v>
      </c>
      <c r="Y52" s="20" t="s">
        <v>148</v>
      </c>
      <c r="Z52" s="21" t="s">
        <v>48</v>
      </c>
      <c r="AA52" s="9">
        <v>78</v>
      </c>
      <c r="AB52" s="9">
        <v>70</v>
      </c>
      <c r="AC52" s="9"/>
      <c r="AD52" s="21" t="s">
        <v>48</v>
      </c>
      <c r="AE52" s="21" t="s">
        <v>50</v>
      </c>
      <c r="AF52" s="21" t="s">
        <v>50</v>
      </c>
      <c r="AG52" s="9">
        <v>72</v>
      </c>
      <c r="AH52" s="21" t="s">
        <v>50</v>
      </c>
      <c r="AI52" s="21" t="s">
        <v>56</v>
      </c>
      <c r="AJ52" s="9">
        <v>60</v>
      </c>
      <c r="AK52" s="9">
        <v>86</v>
      </c>
      <c r="AL52" s="21" t="s">
        <v>48</v>
      </c>
      <c r="AM52" s="9">
        <v>74</v>
      </c>
      <c r="AN52" s="21" t="s">
        <v>56</v>
      </c>
      <c r="AO52" s="21" t="s">
        <v>48</v>
      </c>
      <c r="AP52" s="18">
        <f>AA52*3+AB52*2+AE52+AF52*3+AG52*2+AH52+AI52*4.5+AJ52*3+AK52*1.5+AM52*2+AN52</f>
        <v>1757.5</v>
      </c>
      <c r="AQ52" s="18">
        <f>3+2+1+3+2+1+4.5+3+1.5+2+1</f>
        <v>24</v>
      </c>
      <c r="AR52" s="18">
        <f>AP52/AQ52</f>
        <v>73.2291666666667</v>
      </c>
      <c r="AS52" s="18">
        <f>S52+AP52</f>
        <v>3117</v>
      </c>
      <c r="AT52" s="18">
        <f>T52+AQ52</f>
        <v>47</v>
      </c>
      <c r="AU52" s="18">
        <f>AS52/AT52</f>
        <v>66.3191489361702</v>
      </c>
      <c r="AV52" s="19">
        <f>0</f>
        <v>0</v>
      </c>
      <c r="AW52" s="19">
        <f>AU52+AV52</f>
        <v>66.3191489361702</v>
      </c>
    </row>
    <row r="53" spans="1:49">
      <c r="A53" s="10">
        <v>50</v>
      </c>
      <c r="B53" s="20" t="s">
        <v>149</v>
      </c>
      <c r="C53" s="22" t="s">
        <v>150</v>
      </c>
      <c r="D53" s="9">
        <v>74</v>
      </c>
      <c r="E53" s="9">
        <v>72</v>
      </c>
      <c r="F53" s="9">
        <v>70</v>
      </c>
      <c r="G53" s="9">
        <v>38</v>
      </c>
      <c r="H53" s="9">
        <v>62</v>
      </c>
      <c r="I53" s="9">
        <v>73</v>
      </c>
      <c r="J53" s="9">
        <v>88</v>
      </c>
      <c r="K53" s="9">
        <v>70</v>
      </c>
      <c r="L53" s="21" t="s">
        <v>48</v>
      </c>
      <c r="M53" s="9">
        <v>49</v>
      </c>
      <c r="N53" s="21" t="s">
        <v>50</v>
      </c>
      <c r="O53" s="9">
        <v>88</v>
      </c>
      <c r="P53" s="21" t="s">
        <v>53</v>
      </c>
      <c r="Q53" s="9">
        <v>75</v>
      </c>
      <c r="R53" s="21" t="s">
        <v>48</v>
      </c>
      <c r="S53" s="8">
        <f>D53*2.5+E53*2.5+F53*2.5+G53*4+H53*2+I53*3+J53*2.5+K53*3+M53*3+N53*2+O53*3+P53*1+Q53*2</f>
        <v>2271</v>
      </c>
      <c r="T53" s="8">
        <f>2.5+2.5+2.5+4+2+3+2.5+3+3+2+3+1+2</f>
        <v>33</v>
      </c>
      <c r="U53" s="8">
        <f>S53/T53</f>
        <v>68.8181818181818</v>
      </c>
      <c r="V53" s="15"/>
      <c r="X53" s="20" t="s">
        <v>149</v>
      </c>
      <c r="Y53" s="22" t="s">
        <v>150</v>
      </c>
      <c r="Z53" s="9">
        <v>56</v>
      </c>
      <c r="AA53" s="9">
        <v>70</v>
      </c>
      <c r="AB53" s="9">
        <v>69</v>
      </c>
      <c r="AC53" s="9">
        <v>25</v>
      </c>
      <c r="AD53" s="9">
        <v>65</v>
      </c>
      <c r="AE53" s="21" t="s">
        <v>48</v>
      </c>
      <c r="AF53" s="21" t="s">
        <v>50</v>
      </c>
      <c r="AG53" s="9">
        <v>70</v>
      </c>
      <c r="AH53" s="21" t="s">
        <v>53</v>
      </c>
      <c r="AI53" s="21" t="s">
        <v>49</v>
      </c>
      <c r="AJ53" s="9">
        <v>60</v>
      </c>
      <c r="AK53" s="9">
        <v>78</v>
      </c>
      <c r="AL53" s="9">
        <v>62</v>
      </c>
      <c r="AM53" s="9">
        <v>62</v>
      </c>
      <c r="AN53" s="21" t="s">
        <v>50</v>
      </c>
      <c r="AO53" s="21" t="s">
        <v>48</v>
      </c>
      <c r="AP53" s="18">
        <f>Z53*2.5+AA53*3+AB53*2+AC53*6+AD53*1.5+AF53*3+AG53*2+AH53+AI53*4.5+AJ53*3+AK53*1.5+AL53*4+AM53*2+AN53</f>
        <v>2387</v>
      </c>
      <c r="AQ53" s="18">
        <f>2.5+3+2+6+1.5+3+2+1+4.5+3+1.5+4.5+2+1</f>
        <v>37.5</v>
      </c>
      <c r="AR53" s="18">
        <f>AP53/AQ53</f>
        <v>63.6533333333333</v>
      </c>
      <c r="AS53" s="18">
        <f>S53+AP53</f>
        <v>4658</v>
      </c>
      <c r="AT53" s="18">
        <f>T53+AQ53</f>
        <v>70.5</v>
      </c>
      <c r="AU53" s="18">
        <f>AS53/AT53</f>
        <v>66.0709219858156</v>
      </c>
      <c r="AV53" s="19">
        <f>0</f>
        <v>0</v>
      </c>
      <c r="AW53" s="19">
        <f>AU53+AV53</f>
        <v>66.0709219858156</v>
      </c>
    </row>
    <row r="54" spans="1:49">
      <c r="A54" s="10">
        <v>51</v>
      </c>
      <c r="B54" s="20" t="s">
        <v>151</v>
      </c>
      <c r="C54" s="22" t="s">
        <v>152</v>
      </c>
      <c r="D54" s="21" t="s">
        <v>48</v>
      </c>
      <c r="E54" s="21" t="s">
        <v>48</v>
      </c>
      <c r="F54" s="9">
        <v>54</v>
      </c>
      <c r="G54" s="9">
        <v>40</v>
      </c>
      <c r="H54" s="9">
        <v>52</v>
      </c>
      <c r="I54" s="9">
        <v>64</v>
      </c>
      <c r="J54" s="9">
        <v>28</v>
      </c>
      <c r="K54" s="21" t="s">
        <v>48</v>
      </c>
      <c r="L54" s="21" t="s">
        <v>48</v>
      </c>
      <c r="M54" s="21" t="s">
        <v>48</v>
      </c>
      <c r="N54" s="21" t="s">
        <v>48</v>
      </c>
      <c r="O54" s="9">
        <v>42</v>
      </c>
      <c r="P54" s="21" t="s">
        <v>53</v>
      </c>
      <c r="Q54" s="9">
        <v>39</v>
      </c>
      <c r="R54" s="21" t="s">
        <v>48</v>
      </c>
      <c r="S54" s="8">
        <f>F54*2.5+G54*4+H54*2+I54*3+J54*2.5+O54*3+P54*1+Q54*2</f>
        <v>940</v>
      </c>
      <c r="T54" s="8">
        <f>2.5+4+2+3+2.5+3+1+2</f>
        <v>20</v>
      </c>
      <c r="U54" s="8">
        <f>S54/T54</f>
        <v>47</v>
      </c>
      <c r="V54" s="15"/>
      <c r="X54" s="20" t="s">
        <v>151</v>
      </c>
      <c r="Y54" s="22" t="s">
        <v>152</v>
      </c>
      <c r="Z54" s="9"/>
      <c r="AA54" s="9">
        <v>80</v>
      </c>
      <c r="AB54" s="9">
        <v>89</v>
      </c>
      <c r="AC54" s="21" t="s">
        <v>48</v>
      </c>
      <c r="AD54" s="21" t="s">
        <v>48</v>
      </c>
      <c r="AE54" s="21" t="s">
        <v>50</v>
      </c>
      <c r="AF54" s="21" t="s">
        <v>53</v>
      </c>
      <c r="AG54" s="9">
        <v>88</v>
      </c>
      <c r="AH54" s="21" t="s">
        <v>53</v>
      </c>
      <c r="AI54" s="21" t="s">
        <v>50</v>
      </c>
      <c r="AJ54" s="9">
        <v>69</v>
      </c>
      <c r="AK54" s="9">
        <v>88</v>
      </c>
      <c r="AL54" s="21" t="s">
        <v>48</v>
      </c>
      <c r="AM54" s="9">
        <v>52</v>
      </c>
      <c r="AN54" s="21" t="s">
        <v>56</v>
      </c>
      <c r="AO54" s="21" t="s">
        <v>48</v>
      </c>
      <c r="AP54" s="18">
        <f>AA54*3+AB54*2+AE54+AF54*3+AG54*2+AH54+AI54*4.5+AJ54*3+AK54*1.5+AM54*2+AN54</f>
        <v>1869.5</v>
      </c>
      <c r="AQ54" s="18">
        <f>3+2+1+3+2+1+4.5+3+1.5+2+1</f>
        <v>24</v>
      </c>
      <c r="AR54" s="18">
        <f>AP54/AQ54</f>
        <v>77.8958333333333</v>
      </c>
      <c r="AS54" s="18">
        <f>S54+AP54</f>
        <v>2809.5</v>
      </c>
      <c r="AT54" s="18">
        <f>T54+AQ54</f>
        <v>44</v>
      </c>
      <c r="AU54" s="18">
        <f>AS54/AT54</f>
        <v>63.8522727272727</v>
      </c>
      <c r="AV54" s="19">
        <f>0</f>
        <v>0</v>
      </c>
      <c r="AW54" s="19">
        <f>AU54+AV54</f>
        <v>63.8522727272727</v>
      </c>
    </row>
    <row r="55" spans="1:49">
      <c r="A55" s="10">
        <v>52</v>
      </c>
      <c r="B55" s="20" t="s">
        <v>153</v>
      </c>
      <c r="C55" s="22" t="s">
        <v>154</v>
      </c>
      <c r="D55" s="9"/>
      <c r="E55" s="21" t="s">
        <v>48</v>
      </c>
      <c r="F55" s="9">
        <v>73</v>
      </c>
      <c r="G55" s="9">
        <v>45</v>
      </c>
      <c r="H55" s="9">
        <v>36</v>
      </c>
      <c r="I55" s="9">
        <v>60</v>
      </c>
      <c r="J55" s="9">
        <v>71</v>
      </c>
      <c r="K55" s="21" t="s">
        <v>48</v>
      </c>
      <c r="L55" s="21" t="s">
        <v>48</v>
      </c>
      <c r="M55" s="21" t="s">
        <v>48</v>
      </c>
      <c r="N55" s="21" t="s">
        <v>48</v>
      </c>
      <c r="O55" s="9">
        <v>62</v>
      </c>
      <c r="P55" s="21" t="s">
        <v>53</v>
      </c>
      <c r="Q55" s="9">
        <v>39</v>
      </c>
      <c r="R55" s="21" t="s">
        <v>48</v>
      </c>
      <c r="S55" s="8">
        <f>F55*2.5+G55*4+H55*2+I55*3+J55*2.5+O55*3+P55*1+Q55*2</f>
        <v>1131</v>
      </c>
      <c r="T55" s="8">
        <f>2.5+4+2+3+2.5+3+1+2</f>
        <v>20</v>
      </c>
      <c r="U55" s="8">
        <f>S55/T55</f>
        <v>56.55</v>
      </c>
      <c r="V55" s="15"/>
      <c r="X55" s="20" t="s">
        <v>153</v>
      </c>
      <c r="Y55" s="22" t="s">
        <v>154</v>
      </c>
      <c r="Z55" s="21" t="s">
        <v>48</v>
      </c>
      <c r="AA55" s="9">
        <v>54</v>
      </c>
      <c r="AB55" s="9">
        <v>60</v>
      </c>
      <c r="AC55" s="21" t="s">
        <v>48</v>
      </c>
      <c r="AD55" s="21" t="s">
        <v>48</v>
      </c>
      <c r="AE55" s="21" t="s">
        <v>48</v>
      </c>
      <c r="AF55" s="21" t="s">
        <v>53</v>
      </c>
      <c r="AG55" s="9">
        <v>71</v>
      </c>
      <c r="AH55" s="21" t="s">
        <v>53</v>
      </c>
      <c r="AI55" s="21" t="s">
        <v>56</v>
      </c>
      <c r="AJ55" s="9">
        <v>67</v>
      </c>
      <c r="AK55" s="9">
        <v>83</v>
      </c>
      <c r="AL55" s="21" t="s">
        <v>48</v>
      </c>
      <c r="AM55" s="9">
        <v>53</v>
      </c>
      <c r="AN55" s="21" t="s">
        <v>50</v>
      </c>
      <c r="AO55" s="21" t="s">
        <v>48</v>
      </c>
      <c r="AP55" s="18">
        <f>AA55*3+AB55*2++AF55*3+AG55*2+AH55+AI55*4.5+AJ55*3+AK55*1.5+AM55*2+AN55</f>
        <v>1533</v>
      </c>
      <c r="AQ55" s="18">
        <f>3+2+3+2+1+4.5+3+1.5+2+1</f>
        <v>23</v>
      </c>
      <c r="AR55" s="18">
        <f>AP55/AQ55</f>
        <v>66.6521739130435</v>
      </c>
      <c r="AS55" s="18">
        <f>S55+AP55</f>
        <v>2664</v>
      </c>
      <c r="AT55" s="18">
        <f>T55+AQ55</f>
        <v>43</v>
      </c>
      <c r="AU55" s="18">
        <f>AS55/AT55</f>
        <v>61.953488372093</v>
      </c>
      <c r="AV55" s="19">
        <f>0</f>
        <v>0</v>
      </c>
      <c r="AW55" s="19">
        <f>AU55+AV55</f>
        <v>61.953488372093</v>
      </c>
    </row>
    <row r="56" spans="1:49">
      <c r="A56" s="10">
        <v>53</v>
      </c>
      <c r="B56" s="20" t="s">
        <v>155</v>
      </c>
      <c r="C56" s="22" t="s">
        <v>156</v>
      </c>
      <c r="D56" s="9"/>
      <c r="E56" s="21" t="s">
        <v>48</v>
      </c>
      <c r="F56" s="9">
        <v>60</v>
      </c>
      <c r="G56" s="9">
        <v>49</v>
      </c>
      <c r="H56" s="9">
        <v>50</v>
      </c>
      <c r="I56" s="9">
        <v>83</v>
      </c>
      <c r="J56" s="9">
        <v>37</v>
      </c>
      <c r="K56" s="9">
        <v>60</v>
      </c>
      <c r="L56" s="21" t="s">
        <v>48</v>
      </c>
      <c r="M56" s="9">
        <v>53</v>
      </c>
      <c r="N56" s="21" t="s">
        <v>48</v>
      </c>
      <c r="O56" s="9">
        <v>41</v>
      </c>
      <c r="P56" s="21" t="s">
        <v>56</v>
      </c>
      <c r="Q56" s="9">
        <v>50</v>
      </c>
      <c r="R56" s="21" t="s">
        <v>48</v>
      </c>
      <c r="S56" s="8">
        <f>F56*2.5+G56*4+H56*2+I56*3+J56*2.5+O56*3+P56*1+Q56*2+K56*3+M56*3</f>
        <v>1414.5</v>
      </c>
      <c r="T56" s="8">
        <f>2.5+4+2+3+2.5+3+3+3+1+2</f>
        <v>26</v>
      </c>
      <c r="U56" s="8">
        <f>S56/T56</f>
        <v>54.4038461538462</v>
      </c>
      <c r="V56" s="15"/>
      <c r="X56" s="20" t="s">
        <v>155</v>
      </c>
      <c r="Y56" s="22" t="s">
        <v>156</v>
      </c>
      <c r="Z56" s="9"/>
      <c r="AA56" s="9">
        <v>62</v>
      </c>
      <c r="AB56" s="9">
        <v>90</v>
      </c>
      <c r="AC56" s="9"/>
      <c r="AD56" s="21" t="s">
        <v>48</v>
      </c>
      <c r="AE56" s="21" t="s">
        <v>48</v>
      </c>
      <c r="AF56" s="21" t="s">
        <v>50</v>
      </c>
      <c r="AG56" s="9">
        <v>69</v>
      </c>
      <c r="AH56" s="21" t="s">
        <v>53</v>
      </c>
      <c r="AI56" s="21" t="s">
        <v>56</v>
      </c>
      <c r="AJ56" s="9">
        <v>61</v>
      </c>
      <c r="AK56" s="9">
        <v>83</v>
      </c>
      <c r="AL56" s="21" t="s">
        <v>48</v>
      </c>
      <c r="AM56" s="9">
        <v>52</v>
      </c>
      <c r="AN56" s="21" t="s">
        <v>53</v>
      </c>
      <c r="AO56" s="21" t="s">
        <v>48</v>
      </c>
      <c r="AP56" s="18">
        <f>AA56*3+AB56*2++AF56*3+AG56*2+AH56+AI56*4.5+AJ56*3+AK56*1.5+AM56*2+AN56</f>
        <v>1613</v>
      </c>
      <c r="AQ56" s="18">
        <f>3+2+3+2+1+4.5+3+1.5+2+1</f>
        <v>23</v>
      </c>
      <c r="AR56" s="18">
        <f>AP56/AQ56</f>
        <v>70.1304347826087</v>
      </c>
      <c r="AS56" s="18">
        <f>S56+AP56</f>
        <v>3027.5</v>
      </c>
      <c r="AT56" s="18">
        <f>T56+AQ56</f>
        <v>49</v>
      </c>
      <c r="AU56" s="18">
        <f>AS56/AT56</f>
        <v>61.7857142857143</v>
      </c>
      <c r="AV56" s="19">
        <f>0</f>
        <v>0</v>
      </c>
      <c r="AW56" s="19">
        <f>AU56+AV56</f>
        <v>61.7857142857143</v>
      </c>
    </row>
    <row r="57" spans="1:49">
      <c r="A57" s="10">
        <v>54</v>
      </c>
      <c r="B57" s="20" t="s">
        <v>157</v>
      </c>
      <c r="C57" s="22" t="s">
        <v>158</v>
      </c>
      <c r="D57" s="21" t="s">
        <v>48</v>
      </c>
      <c r="E57" s="21" t="s">
        <v>48</v>
      </c>
      <c r="F57" s="9">
        <v>64</v>
      </c>
      <c r="G57" s="9">
        <v>62</v>
      </c>
      <c r="H57" s="9">
        <v>51</v>
      </c>
      <c r="I57" s="9">
        <v>52</v>
      </c>
      <c r="J57" s="9">
        <v>31</v>
      </c>
      <c r="K57" s="21" t="s">
        <v>48</v>
      </c>
      <c r="L57" s="21" t="s">
        <v>48</v>
      </c>
      <c r="M57" s="21" t="s">
        <v>48</v>
      </c>
      <c r="N57" s="21" t="s">
        <v>48</v>
      </c>
      <c r="O57" s="9">
        <v>70</v>
      </c>
      <c r="P57" s="21" t="s">
        <v>53</v>
      </c>
      <c r="Q57" s="9">
        <v>31</v>
      </c>
      <c r="R57" s="21" t="s">
        <v>48</v>
      </c>
      <c r="S57" s="8">
        <f>F57*2.5+G57*4+H57*2+I57*3+J57*2.5+O57*3+P57*1+Q57*2</f>
        <v>1090.5</v>
      </c>
      <c r="T57" s="8">
        <f>2.5+4+2+3+2.5+3+1+2</f>
        <v>20</v>
      </c>
      <c r="U57" s="8">
        <f>S57/T57</f>
        <v>54.525</v>
      </c>
      <c r="V57" s="15"/>
      <c r="X57" s="20" t="s">
        <v>157</v>
      </c>
      <c r="Y57" s="22" t="s">
        <v>158</v>
      </c>
      <c r="Z57" s="9"/>
      <c r="AA57" s="9">
        <v>43</v>
      </c>
      <c r="AB57" s="9">
        <v>81</v>
      </c>
      <c r="AC57" s="21" t="s">
        <v>48</v>
      </c>
      <c r="AD57" s="21" t="s">
        <v>48</v>
      </c>
      <c r="AE57" s="21" t="s">
        <v>48</v>
      </c>
      <c r="AF57" s="21" t="s">
        <v>53</v>
      </c>
      <c r="AG57" s="9">
        <v>62</v>
      </c>
      <c r="AH57" s="21" t="s">
        <v>53</v>
      </c>
      <c r="AI57" s="21" t="s">
        <v>53</v>
      </c>
      <c r="AJ57" s="9">
        <v>44</v>
      </c>
      <c r="AK57" s="9">
        <v>77</v>
      </c>
      <c r="AL57" s="21" t="s">
        <v>48</v>
      </c>
      <c r="AM57" s="9">
        <v>29</v>
      </c>
      <c r="AN57" s="21" t="s">
        <v>56</v>
      </c>
      <c r="AO57" s="21" t="s">
        <v>48</v>
      </c>
      <c r="AP57" s="18">
        <f>AA57*3+AB57*2++AF57*3+AG57*2+AH57+AI57*4.5+AJ57*3+AK57*1.5+AM57*2+AN57</f>
        <v>1423</v>
      </c>
      <c r="AQ57" s="18">
        <f>3+2+3+2+1+4.5+3+1.5+2+1</f>
        <v>23</v>
      </c>
      <c r="AR57" s="18">
        <f>AP57/AQ57</f>
        <v>61.8695652173913</v>
      </c>
      <c r="AS57" s="18">
        <f>S57+AP57</f>
        <v>2513.5</v>
      </c>
      <c r="AT57" s="18">
        <f>T57+AQ57</f>
        <v>43</v>
      </c>
      <c r="AU57" s="18">
        <f>AS57/AT57</f>
        <v>58.453488372093</v>
      </c>
      <c r="AV57" s="19">
        <f>0</f>
        <v>0</v>
      </c>
      <c r="AW57" s="19">
        <f>AU57+AV57</f>
        <v>58.453488372093</v>
      </c>
    </row>
    <row r="58" spans="1:49">
      <c r="A58" s="10">
        <v>55</v>
      </c>
      <c r="B58" s="20" t="s">
        <v>159</v>
      </c>
      <c r="C58" s="22" t="s">
        <v>160</v>
      </c>
      <c r="D58" s="21" t="s">
        <v>48</v>
      </c>
      <c r="E58" s="9">
        <v>62</v>
      </c>
      <c r="F58" s="9">
        <v>53</v>
      </c>
      <c r="G58" s="9">
        <v>63</v>
      </c>
      <c r="H58" s="9">
        <v>38</v>
      </c>
      <c r="I58" s="9">
        <v>57</v>
      </c>
      <c r="J58" s="9">
        <v>38</v>
      </c>
      <c r="K58" s="21" t="s">
        <v>48</v>
      </c>
      <c r="L58" s="21" t="s">
        <v>48</v>
      </c>
      <c r="M58" s="9">
        <v>68</v>
      </c>
      <c r="N58" s="21" t="s">
        <v>53</v>
      </c>
      <c r="O58" s="9">
        <v>29</v>
      </c>
      <c r="P58" s="21" t="s">
        <v>53</v>
      </c>
      <c r="Q58" s="9">
        <v>61</v>
      </c>
      <c r="R58" s="21" t="s">
        <v>48</v>
      </c>
      <c r="S58" s="8">
        <f>F58*2.5+G58*4+H58*2+I58*3+J58*2.5+O58*3+P58*1+Q58*2+E58*2.5+M58*3+N58*2</f>
        <v>1519.5</v>
      </c>
      <c r="T58" s="8">
        <f>2.5+4+2+3+2.5+3+2+3+1+2</f>
        <v>25</v>
      </c>
      <c r="U58" s="8">
        <f>S58/T58</f>
        <v>60.78</v>
      </c>
      <c r="V58" s="15"/>
      <c r="X58" s="20" t="s">
        <v>159</v>
      </c>
      <c r="Y58" s="22" t="s">
        <v>160</v>
      </c>
      <c r="Z58" s="21" t="s">
        <v>48</v>
      </c>
      <c r="AA58" s="9">
        <v>52</v>
      </c>
      <c r="AB58" s="9">
        <v>70</v>
      </c>
      <c r="AC58" s="21" t="s">
        <v>161</v>
      </c>
      <c r="AD58" s="9">
        <v>63</v>
      </c>
      <c r="AE58" s="21" t="s">
        <v>53</v>
      </c>
      <c r="AF58" s="21" t="s">
        <v>162</v>
      </c>
      <c r="AG58" s="9">
        <v>65</v>
      </c>
      <c r="AH58" s="21" t="s">
        <v>53</v>
      </c>
      <c r="AI58" s="21" t="s">
        <v>53</v>
      </c>
      <c r="AJ58" s="9">
        <v>46</v>
      </c>
      <c r="AK58" s="9">
        <v>85</v>
      </c>
      <c r="AL58" s="21" t="s">
        <v>48</v>
      </c>
      <c r="AM58" s="9">
        <v>54</v>
      </c>
      <c r="AN58" s="21" t="s">
        <v>56</v>
      </c>
      <c r="AO58" s="21" t="s">
        <v>48</v>
      </c>
      <c r="AP58" s="18">
        <f>AA58*3+AB58*2+AC58*6+AD58*1.5+AE58+AF58*3+AG58*2+AH58+AI58*4.5+AJ58*3+AK58*1.5+AM58*2+AN58</f>
        <v>1611.5</v>
      </c>
      <c r="AQ58" s="18">
        <f>3+2+6+1.5+1+3+2+1+4.5+3+1.5+2+1</f>
        <v>31.5</v>
      </c>
      <c r="AR58" s="18">
        <f>AP58/AQ58</f>
        <v>51.1587301587302</v>
      </c>
      <c r="AS58" s="18">
        <f>S58+AP58</f>
        <v>3131</v>
      </c>
      <c r="AT58" s="18">
        <f>T58+AQ58</f>
        <v>56.5</v>
      </c>
      <c r="AU58" s="18">
        <f>AS58/AT58</f>
        <v>55.4159292035398</v>
      </c>
      <c r="AV58" s="19">
        <f>0</f>
        <v>0</v>
      </c>
      <c r="AW58" s="19">
        <f>AU58+AV58</f>
        <v>55.4159292035398</v>
      </c>
    </row>
    <row r="59" spans="1:49">
      <c r="A59" s="10">
        <v>56</v>
      </c>
      <c r="B59" s="20" t="s">
        <v>163</v>
      </c>
      <c r="C59" s="22" t="s">
        <v>164</v>
      </c>
      <c r="D59" s="21" t="s">
        <v>48</v>
      </c>
      <c r="E59" s="21" t="s">
        <v>48</v>
      </c>
      <c r="F59" s="9">
        <v>54</v>
      </c>
      <c r="G59" s="9">
        <v>63</v>
      </c>
      <c r="H59" s="9">
        <v>67</v>
      </c>
      <c r="I59" s="9">
        <v>61</v>
      </c>
      <c r="J59" s="9">
        <v>30</v>
      </c>
      <c r="K59" s="9">
        <v>53</v>
      </c>
      <c r="L59" s="21" t="s">
        <v>48</v>
      </c>
      <c r="M59" s="21" t="s">
        <v>48</v>
      </c>
      <c r="N59" s="21" t="s">
        <v>48</v>
      </c>
      <c r="O59" s="9">
        <v>38</v>
      </c>
      <c r="P59" s="21" t="s">
        <v>53</v>
      </c>
      <c r="Q59" s="9">
        <v>53</v>
      </c>
      <c r="R59" s="21" t="s">
        <v>48</v>
      </c>
      <c r="S59" s="8">
        <f>F59*2.5+G59*4+H59*2+I59*3+J59*2.5+O59*3+P59*1+Q59*2+K59*3</f>
        <v>1233</v>
      </c>
      <c r="T59" s="8">
        <f>2.5+4+2+3+2.5+3+3+1+2</f>
        <v>23</v>
      </c>
      <c r="U59" s="8">
        <f>S59/T59</f>
        <v>53.6086956521739</v>
      </c>
      <c r="V59" s="15"/>
      <c r="X59" s="20" t="s">
        <v>163</v>
      </c>
      <c r="Y59" s="22" t="s">
        <v>164</v>
      </c>
      <c r="Z59" s="21" t="s">
        <v>48</v>
      </c>
      <c r="AA59" s="21" t="s">
        <v>161</v>
      </c>
      <c r="AB59" s="21" t="s">
        <v>161</v>
      </c>
      <c r="AC59" s="21" t="s">
        <v>48</v>
      </c>
      <c r="AD59" s="21" t="s">
        <v>48</v>
      </c>
      <c r="AE59" s="21" t="s">
        <v>48</v>
      </c>
      <c r="AF59" s="21" t="s">
        <v>161</v>
      </c>
      <c r="AG59" s="21" t="s">
        <v>161</v>
      </c>
      <c r="AH59" s="21" t="s">
        <v>161</v>
      </c>
      <c r="AI59" s="21" t="s">
        <v>162</v>
      </c>
      <c r="AJ59" s="21" t="s">
        <v>161</v>
      </c>
      <c r="AK59" s="21" t="s">
        <v>161</v>
      </c>
      <c r="AL59" s="21" t="s">
        <v>48</v>
      </c>
      <c r="AM59" s="21" t="s">
        <v>161</v>
      </c>
      <c r="AN59" s="21" t="s">
        <v>161</v>
      </c>
      <c r="AO59" s="21" t="s">
        <v>48</v>
      </c>
      <c r="AP59" s="18">
        <f>AA59*3+AB59*2++AF59*3+AG59*2+AH59+AI59*4.5+AJ59*3+AK59*1.5+AM59*2+AN59</f>
        <v>247.5</v>
      </c>
      <c r="AQ59" s="18">
        <f>3+2+3+2+1+4.5+3+1.5+2+1</f>
        <v>23</v>
      </c>
      <c r="AR59" s="18">
        <f>AP59/AQ59</f>
        <v>10.7608695652174</v>
      </c>
      <c r="AS59" s="18">
        <f>S59+AP59</f>
        <v>1480.5</v>
      </c>
      <c r="AT59" s="18">
        <f>T59+AQ59</f>
        <v>46</v>
      </c>
      <c r="AU59" s="18">
        <f>AS59/AT59</f>
        <v>32.1847826086956</v>
      </c>
      <c r="AV59" s="19">
        <f>0</f>
        <v>0</v>
      </c>
      <c r="AW59" s="19">
        <f>AU59+AV59</f>
        <v>32.1847826086956</v>
      </c>
    </row>
  </sheetData>
  <sortState ref="B4:AW59">
    <sortCondition ref="AW4" descending="1"/>
  </sortState>
  <mergeCells count="3">
    <mergeCell ref="A1:R2"/>
    <mergeCell ref="S1:U2"/>
    <mergeCell ref="X1:AP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2016-09-13T07:08:00Z</dcterms:created>
  <dcterms:modified xsi:type="dcterms:W3CDTF">2016-09-22T18:25:35Z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